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8580" activeTab="9"/>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<sst xmlns="http://schemas.openxmlformats.org/spreadsheetml/2006/main" count="4113" uniqueCount="3088">
  <si>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</si>
  <si>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</si>
  <si>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</si>
  <si>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</si>
  <si>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</si>
  <si>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</si>
  <si>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</si>
  <si>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</si>
  <si>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</si>
  <si>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</si>
  <si>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</si>
  <si>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</si>
  <si>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</si>
  <si>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</si>
  <si>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</si>
  <si>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</si>
  <si>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</si>
  <si>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</si>
  <si>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</si>
  <si>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</si>
  <si>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</si>
  <si>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</si>
  <si>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</si>
  <si>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</si>
  <si>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</si>
  <si>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</si>
  <si>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</si>
  <si>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</si>
  <si>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</si>
  <si>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</si>
  <si>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</si>
  <si>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</si>
  <si>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</si>
  <si>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</si>
  <si>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</si>
  <si>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</si>
  <si>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</si>
  <si>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</si>
  <si>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</si>
  <si>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</si>
  <si>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</si>
  <si>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</si>
  <si>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</si>
  <si>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</si>
  <si>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</si>
  <si>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</si>
  <si>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</si>
  <si>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</si>
  <si>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</si>
  <si>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</si>
  <si>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</si>
  <si>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</si>
  <si>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</si>
  <si>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</si>
  <si>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</si>
  <si>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</si>
  <si>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</si>
  <si>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</si>
  <si>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</si>
  <si>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</si>
  <si>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</si>
  <si>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</si>
  <si>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</si>
  <si>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</si>
  <si>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</si>
  <si>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</si>
  <si>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</si>
  <si>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</si>
  <si>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</si>
  <si>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</si>
  <si>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</si>
  <si>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</si>
  <si>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</si>
  <si>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</si>
  <si>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</si>
  <si>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</si>
  <si>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</si>
  <si>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</si>
  <si>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</si>
  <si>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</si>
  <si>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</si>
  <si>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</si>
  <si>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</si>
  <si>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</si>
  <si>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</si>
  <si>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</si>
  <si>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</si>
  <si>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</si>
  <si>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</si>
  <si>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</si>
  <si>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</si>
  <si>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</si>
  <si>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</si>
  <si>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</si>
  <si>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</si>
  <si>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</si>
  <si>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</si>
  <si>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</si>
  <si>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</si>
  <si>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</si>
  <si>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</si>
  <si>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</si>
  <si>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</si>
  <si>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</si>
  <si>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</si>
  <si>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</si>
  <si>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</si>
  <si>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</si>
  <si>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</si>
  <si>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</si>
  <si>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</si>
  <si>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</si>
  <si>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</si>
  <si>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</si>
  <si>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</si>
  <si>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</si>
  <si>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</si>
  <si>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</si>
  <si>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</si>
  <si>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</si>
  <si>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</si>
  <si>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</si>
  <si>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</si>
  <si>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</si>
  <si>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</si>
  <si>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</si>
  <si>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</si>
  <si>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</si>
  <si>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</si>
  <si>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</si>
  <si>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</si>
  <si>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</si>
  <si>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</si>
  <si>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</si>
  <si>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</si>
  <si>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</si>
  <si>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</si>
  <si>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</si>
  <si>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</si>
  <si>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</si>
  <si>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</si>
  <si>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</si>
  <si>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</si>
  <si>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</si>
  <si>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</si>
  <si>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</si>
  <si>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</si>
  <si>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</si>
  <si>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</si>
  <si>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</si>
  <si>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</si>
  <si>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</si>
  <si>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</si>
  <si>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</si>
  <si>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</si>
  <si>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</si>
  <si>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</si>
  <si>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</si>
  <si>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</si>
  <si>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</si>
  <si>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</si>
  <si>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</si>
  <si>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</si>
  <si>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</si>
  <si>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</si>
  <si>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</si>
  <si>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</si>
  <si>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</si>
  <si>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</si>
  <si>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</si>
  <si>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</si>
  <si>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</si>
  <si>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</si>
  <si>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</si>
  <si>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</si>
  <si>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</si>
  <si>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</si>
  <si>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</si>
  <si>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</si>
  <si>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</si>
  <si>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</si>
  <si>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</si>
  <si>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</si>
  <si>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</si>
  <si>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</si>
  <si>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</si>
  <si>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</si>
  <si>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</si>
  <si>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</si>
  <si>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</si>
  <si>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</si>
  <si>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</si>
  <si>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</si>
  <si>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</si>
  <si>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</si>
  <si>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</si>
  <si>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</si>
  <si>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</si>
  <si>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</si>
  <si>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</si>
  <si>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</si>
  <si>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</si>
  <si>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</si>
  <si>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</si>
  <si>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</si>
  <si>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</si>
  <si>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</si>
  <si>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</si>
  <si>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</si>
  <si>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</si>
  <si>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</si>
  <si>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</si>
  <si>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</si>
  <si>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</si>
  <si>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</si>
  <si>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</si>
  <si>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</si>
  <si>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</si>
  <si>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</si>
  <si>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</si>
  <si>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</si>
  <si>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</si>
  <si>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</si>
  <si>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</si>
  <si>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</si>
  <si>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</si>
  <si>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</si>
  <si>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</si>
  <si>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</si>
  <si>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</si>
  <si>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</si>
  <si>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</si>
  <si>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</si>
  <si>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</si>
  <si>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</si>
  <si>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</si>
  <si>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</si>
  <si>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</si>
  <si>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</si>
  <si>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</si>
  <si>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</si>
  <si>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</si>
  <si>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</si>
  <si>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</si>
  <si>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</si>
  <si>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</si>
  <si>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</si>
  <si>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</si>
  <si>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</si>
  <si>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</si>
  <si>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</si>
  <si>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</si>
  <si>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</si>
  <si>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</si>
  <si>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</si>
  <si>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</si>
  <si>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</si>
  <si>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</si>
  <si>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</si>
  <si>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</si>
  <si>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</si>
  <si>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</si>
  <si>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</si>
  <si>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</si>
  <si>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</si>
  <si>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</si>
  <si>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</si>
  <si>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</si>
  <si>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</si>
  <si>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</si>
  <si>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</si>
  <si>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</si>
  <si>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</si>
  <si>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</si>
  <si>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</si>
  <si>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</si>
  <si>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</si>
  <si>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</si>
  <si>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</si>
  <si>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</si>
  <si>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</si>
  <si>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</si>
  <si>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</si>
  <si>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</si>
  <si>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</si>
  <si>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</si>
  <si>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</si>
  <si>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</si>
  <si>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</si>
  <si>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</si>
  <si>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</si>
  <si>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</si>
  <si>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</si>
  <si>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</si>
  <si>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</si>
  <si>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</si>
  <si>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</si>
  <si>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</si>
  <si>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</si>
  <si>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</si>
  <si>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</si>
  <si>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</si>
  <si>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</si>
  <si>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</si>
  <si>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</si>
  <si>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</si>
  <si>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</si>
  <si>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</si>
  <si>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</si>
  <si>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</si>
  <si>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</si>
  <si>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</si>
  <si>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</si>
  <si>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</si>
  <si>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</si>
  <si>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</si>
  <si>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</si>
  <si>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</si>
  <si>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</si>
  <si>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</si>
  <si>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</si>
  <si>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</si>
  <si>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</si>
  <si>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</si>
  <si>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</si>
  <si>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</si>
  <si>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</si>
  <si>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</si>
  <si>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</si>
  <si>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</si>
  <si>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</si>
  <si>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</si>
  <si>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</si>
  <si>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</si>
  <si>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</si>
  <si>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</si>
  <si>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</si>
  <si>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</si>
  <si>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</si>
  <si>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</si>
  <si>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</si>
  <si>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</si>
  <si>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</si>
  <si>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</si>
  <si>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</si>
  <si>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</si>
  <si>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</si>
  <si>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</si>
  <si>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</si>
  <si>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</si>
  <si>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</si>
  <si>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</si>
  <si>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</si>
  <si>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</si>
  <si>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</si>
  <si>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</si>
  <si>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</si>
  <si>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</si>
  <si>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</si>
  <si>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</si>
  <si>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</si>
  <si>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</si>
  <si>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</si>
  <si>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</si>
  <si>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</si>
  <si>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</si>
  <si>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</si>
  <si>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</si>
  <si>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</si>
  <si>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</si>
  <si>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</si>
  <si>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</si>
  <si>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</si>
  <si>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</si>
  <si>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</si>
  <si>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</si>
  <si>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</si>
  <si>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</si>
  <si>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</si>
  <si>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</si>
  <si>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</si>
  <si>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</si>
  <si>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</si>
  <si>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</si>
  <si>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</si>
  <si>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</si>
  <si>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</si>
  <si>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</si>
  <si>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</si>
  <si>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</si>
  <si>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</si>
  <si>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</si>
  <si>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</si>
  <si>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</si>
  <si>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</si>
  <si>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</si>
  <si>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</si>
  <si>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</si>
  <si>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</si>
  <si>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</si>
  <si>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</si>
  <si>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</si>
  <si>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</si>
  <si>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</si>
  <si>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</si>
  <si>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</si>
  <si>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</si>
  <si>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</si>
  <si>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</si>
  <si>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</si>
  <si>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</si>
  <si>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</si>
  <si>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</si>
  <si>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</si>
  <si>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</si>
  <si>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</si>
  <si>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</si>
  <si>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</si>
  <si>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</si>
  <si>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</si>
  <si>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</si>
  <si>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</si>
  <si>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</si>
  <si>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</si>
  <si>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</si>
  <si>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</si>
  <si>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</si>
  <si>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</si>
  <si>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</si>
  <si>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</si>
  <si>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</si>
  <si>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</si>
  <si>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</si>
  <si>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</si>
  <si>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</si>
  <si>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</si>
  <si>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</si>
  <si>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</si>
  <si>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</si>
  <si>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</si>
  <si>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</si>
  <si>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</si>
  <si>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</si>
  <si>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</si>
  <si>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</si>
  <si>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</si>
  <si>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</si>
  <si>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</si>
  <si>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</si>
  <si>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</si>
  <si>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</si>
  <si>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</si>
  <si>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</si>
  <si>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</si>
  <si>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</si>
  <si>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</si>
  <si>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</si>
  <si>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</si>
  <si>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</si>
  <si>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</si>
  <si>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</si>
  <si>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</si>
  <si>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</si>
  <si>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</si>
  <si>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</si>
  <si>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</si>
  <si>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</si>
  <si>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</si>
  <si>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</si>
  <si>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</si>
  <si>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</si>
  <si>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</si>
  <si>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</si>
  <si>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</si>
  <si>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</si>
  <si>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</si>
  <si>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</si>
  <si>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</si>
  <si>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</si>
  <si>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</si>
  <si>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</si>
  <si>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</si>
  <si>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</si>
  <si>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</si>
  <si>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</si>
  <si>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</si>
  <si>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</si>
  <si>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</si>
  <si>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</si>
  <si>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</si>
  <si>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</si>
  <si>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</si>
  <si>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</si>
  <si>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</si>
  <si>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</si>
  <si>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</si>
  <si>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</si>
  <si>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</si>
  <si>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</si>
  <si>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</si>
  <si>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</si>
  <si>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</si>
  <si>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</si>
  <si>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</si>
  <si>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</si>
  <si>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</si>
  <si>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</si>
  <si>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</si>
  <si>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</si>
  <si>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</si>
  <si>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</si>
  <si>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</si>
  <si>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</si>
  <si>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</si>
  <si>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</si>
  <si>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</si>
  <si>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</si>
  <si>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</si>
  <si>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</si>
  <si>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</si>
  <si>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</si>
  <si>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</si>
  <si>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</si>
  <si>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</si>
  <si>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</si>
  <si>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</si>
  <si>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</si>
  <si>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</si>
  <si>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</si>
  <si>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</si>
  <si>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</si>
  <si>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</si>
  <si>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</si>
  <si>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</si>
  <si>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</si>
  <si>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</si>
  <si>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</si>
  <si>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</si>
  <si>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</si>
  <si>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</si>
  <si>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</si>
  <si>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</si>
  <si>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</si>
  <si>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</si>
  <si>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</si>
  <si>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</si>
  <si>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</si>
  <si>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</si>
  <si>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</si>
  <si>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</si>
  <si>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</si>
  <si>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</si>
  <si>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</si>
  <si>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</si>
  <si>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</si>
  <si>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</si>
  <si>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</si>
  <si>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</si>
  <si>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</si>
  <si>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</si>
  <si>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</si>
  <si>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</si>
  <si>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</si>
  <si>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</si>
  <si>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</si>
  <si>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</si>
  <si>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</si>
  <si>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</si>
  <si>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</si>
  <si>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</si>
  <si>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</si>
  <si>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</si>
  <si>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</si>
  <si>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</si>
  <si>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</si>
  <si>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</si>
  <si>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</si>
  <si>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</si>
  <si>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</si>
  <si>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</si>
  <si>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</si>
  <si>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</si>
  <si>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</si>
  <si>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</si>
  <si>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</si>
  <si>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</si>
  <si>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</si>
  <si>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</si>
  <si>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</si>
  <si>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</si>
  <si>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</si>
  <si>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</si>
  <si>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</si>
  <si>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</si>
  <si>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</si>
  <si>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</si>
  <si>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</si>
  <si>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</si>
  <si>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</si>
  <si>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</si>
  <si>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</si>
  <si>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</si>
  <si>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</si>
  <si>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</si>
  <si>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</si>
  <si>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</si>
  <si>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</si>
  <si>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</si>
  <si>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</si>
  <si>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</si>
  <si>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</si>
  <si>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</si>
  <si>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</si>
  <si>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</si>
  <si>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</si>
  <si>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</si>
  <si>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</si>
  <si>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</si>
  <si>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</si>
  <si>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</si>
  <si>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</si>
  <si>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</si>
  <si>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</si>
  <si>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</si>
  <si>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</si>
  <si>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</si>
  <si>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</si>
  <si>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</si>
  <si>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</si>
  <si>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</si>
  <si>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</si>
  <si>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</si>
  <si>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</si>
  <si>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</si>
  <si>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</si>
  <si>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</si>
  <si>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</si>
  <si>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</si>
  <si>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</si>
  <si>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</si>
  <si>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</si>
  <si>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</si>
  <si>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</si>
  <si>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</si>
  <si>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</si>
  <si>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</si>
  <si>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</si>
  <si>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</si>
  <si>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</si>
  <si>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</si>
  <si>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</si>
  <si>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</si>
  <si>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</si>
  <si>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</si>
  <si>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</si>
  <si>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</si>
  <si>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</si>
  <si>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</si>
  <si>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</si>
  <si>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</si>
  <si>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</si>
  <si>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</si>
  <si>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</si>
  <si>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</si>
  <si>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</si>
  <si>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</si>
  <si>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</si>
  <si>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</si>
  <si>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</si>
  <si>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</si>
  <si>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</si>
  <si>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</si>
  <si>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</si>
  <si>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</si>
  <si>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</si>
  <si>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</si>
  <si>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</si>
  <si>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</si>
  <si>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</si>
  <si>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</si>
  <si>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</si>
  <si>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</si>
  <si>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</si>
  <si>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</si>
  <si>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</si>
  <si>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</si>
  <si>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</si>
  <si>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</si>
  <si>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</si>
  <si>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</si>
  <si>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</si>
  <si>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</si>
  <si>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</si>
  <si>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</si>
  <si>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</si>
  <si>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</si>
  <si>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</si>
  <si>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</si>
  <si>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</si>
  <si>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</si>
  <si>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</si>
  <si>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</si>
  <si>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</si>
  <si>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</si>
  <si>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</si>
  <si>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</si>
  <si>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</si>
  <si>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</si>
  <si>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</si>
  <si>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</si>
  <si>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</si>
  <si>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</si>
  <si>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</si>
  <si>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</si>
  <si>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</si>
  <si>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</si>
  <si>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</si>
  <si>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</si>
  <si>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</si>
  <si>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</si>
  <si>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</si>
  <si>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</si>
  <si>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</si>
  <si>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</si>
  <si>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</si>
  <si>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</si>
  <si>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</si>
  <si>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</si>
  <si>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</si>
  <si>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</si>
  <si>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</si>
  <si>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</si>
  <si>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</si>
  <si>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</si>
  <si>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</si>
  <si>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</si>
  <si>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</si>
  <si>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</si>
  <si>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</si>
  <si>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</si>
  <si>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</si>
  <si>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</si>
  <si>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</si>
  <si>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</si>
  <si>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</si>
  <si>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</si>
  <si>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</si>
  <si>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</si>
  <si>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</si>
  <si>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</si>
  <si>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</si>
  <si>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</si>
  <si>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</si>
  <si>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</si>
  <si>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</si>
  <si>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</si>
  <si>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</si>
  <si>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</si>
  <si>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</si>
  <si>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</si>
  <si>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</si>
  <si>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</si>
  <si>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</si>
  <si>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</si>
  <si>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</si>
  <si>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</si>
  <si>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</si>
  <si>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</si>
  <si>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</si>
  <si>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</si>
  <si>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</si>
  <si>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</si>
  <si>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</si>
  <si>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</si>
  <si>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</si>
  <si>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</si>
  <si>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</si>
  <si>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</si>
  <si>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</si>
  <si>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</si>
  <si>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</si>
  <si>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</si>
  <si>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</si>
  <si>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</si>
  <si>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</si>
  <si>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</si>
  <si>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</si>
  <si>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</si>
  <si>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</si>
  <si>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</si>
  <si>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</si>
  <si>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</si>
  <si>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</si>
  <si>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</si>
  <si>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</si>
  <si>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</si>
  <si>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</si>
  <si>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</si>
  <si>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</si>
  <si>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</si>
  <si>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</si>
  <si>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</si>
  <si>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</si>
  <si>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</si>
  <si>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</si>
  <si>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</si>
  <si>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</si>
  <si>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</si>
  <si>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</si>
  <si>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</si>
  <si>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</si>
  <si>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</si>
  <si>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</si>
  <si>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</si>
  <si>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</si>
  <si>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</si>
  <si>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</si>
  <si>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</si>
  <si>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</si>
  <si>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</si>
  <si>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</si>
  <si>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</si>
  <si>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</si>
  <si>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</si>
  <si>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</si>
  <si>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</si>
  <si>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</si>
  <si>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</si>
  <si>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</si>
  <si>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</si>
  <si>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</si>
  <si>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</si>
  <si>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</si>
  <si>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</si>
  <si>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</si>
  <si>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</si>
  <si>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</si>
  <si>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</si>
  <si>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</si>
  <si>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</si>
  <si>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</si>
  <si>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</si>
  <si>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</si>
  <si>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</si>
  <si>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</si>
  <si>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</si>
  <si>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</si>
  <si>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</si>
  <si>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</si>
  <si>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</si>
  <si>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</si>
  <si>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</si>
  <si>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</si>
  <si>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</si>
  <si>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</si>
  <si>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</si>
  <si>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</si>
  <si>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</si>
  <si>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</si>
  <si>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</si>
  <si>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</si>
  <si>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</si>
  <si>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</si>
  <si>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</si>
  <si>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</si>
  <si>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</si>
  <si>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</si>
  <si>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</si>
  <si>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</si>
  <si>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</si>
  <si>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</si>
  <si>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</si>
  <si>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</si>
  <si>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</si>
  <si>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</si>
  <si>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</si>
  <si>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</si>
  <si>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</si>
  <si>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</si>
  <si>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</si>
  <si>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</si>
  <si>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</si>
  <si>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</si>
  <si>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</si>
  <si>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</si>
  <si>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</si>
  <si>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</si>
  <si>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</si>
  <si>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</si>
  <si>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</si>
  <si>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</si>
  <si>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</si>
  <si>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</si>
  <si>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</si>
  <si>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</si>
  <si>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</si>
  <si>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</si>
  <si>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</si>
  <si>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</si>
  <si>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</si>
  <si>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</si>
  <si>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</si>
  <si>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</si>
  <si>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</si>
  <si>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</si>
  <si>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</si>
  <si>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</si>
  <si>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</si>
  <si>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</si>
  <si>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</si>
  <si>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</si>
  <si>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</si>
  <si>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</si>
  <si>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</si>
  <si>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</si>
  <si>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</si>
  <si>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</si>
  <si>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</si>
  <si>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</si>
  <si>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</si>
  <si>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</si>
  <si>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</si>
  <si>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</si>
  <si>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</si>
  <si>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</si>
  <si>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</si>
  <si>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</si>
  <si>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</si>
  <si>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</si>
  <si>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</si>
  <si>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</si>
  <si>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</si>
  <si>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</si>
  <si>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</si>
  <si>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</si>
  <si>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</si>
  <si>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</si>
  <si>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</si>
  <si>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</si>
  <si>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</si>
  <si>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</si>
  <si>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</si>
  <si>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</si>
  <si>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</si>
  <si>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</si>
  <si>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</si>
  <si>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</si>
  <si>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</si>
  <si>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</si>
  <si>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</si>
  <si>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</si>
  <si>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</si>
  <si>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</si>
  <si>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</si>
  <si>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</si>
  <si>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</si>
  <si>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</si>
  <si>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</si>
  <si>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</si>
  <si>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</si>
  <si>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</si>
  <si>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</si>
  <si>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</si>
  <si>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</si>
  <si>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</si>
  <si>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</si>
  <si>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</si>
  <si>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</si>
  <si>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</si>
  <si>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</si>
  <si>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</si>
  <si>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</si>
  <si>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</si>
  <si>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</si>
  <si>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</si>
  <si>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</si>
  <si>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</si>
  <si>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</si>
  <si>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</si>
  <si>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</si>
  <si>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</si>
  <si>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</si>
  <si>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</si>
  <si>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</si>
  <si>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</si>
  <si>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</si>
  <si>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</si>
  <si>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</si>
  <si>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</si>
  <si>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</si>
  <si>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</si>
  <si>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</si>
  <si>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</si>
  <si>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</si>
  <si>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</si>
  <si>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</si>
  <si>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</si>
  <si>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</si>
  <si>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</si>
  <si>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</si>
  <si>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</si>
  <si>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</si>
  <si>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</si>
  <si>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</si>
  <si>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</si>
  <si>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</si>
  <si>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</si>
  <si>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</si>
  <si>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</si>
  <si>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</si>
  <si>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</si>
  <si>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</si>
  <si>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</si>
  <si>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</si>
  <si>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</si>
  <si>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</si>
  <si>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</si>
  <si>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</si>
  <si>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</si>
  <si>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</si>
  <si>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</si>
  <si>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</si>
  <si>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</si>
  <si>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</si>
  <si>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</si>
  <si>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</si>
  <si>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</si>
  <si>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</si>
  <si>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</si>
  <si>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</si>
  <si>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</si>
  <si>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</si>
  <si>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</si>
  <si>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</si>
  <si>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</si>
  <si>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</si>
  <si>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</si>
  <si>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</si>
  <si>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</si>
  <si>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</si>
  <si>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</si>
  <si>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</si>
  <si>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</si>
  <si>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</si>
  <si>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</si>
  <si>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</si>
  <si>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</si>
  <si>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</si>
  <si>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</si>
  <si>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</si>
  <si>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</si>
  <si>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</si>
  <si>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</si>
  <si>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</si>
  <si>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</si>
  <si>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</si>
  <si>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</si>
  <si>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</si>
  <si>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</si>
  <si>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</si>
  <si>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</si>
  <si>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</si>
  <si>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</si>
  <si>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</si>
  <si>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</si>
  <si>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</si>
  <si>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</si>
  <si>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</si>
  <si>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</si>
  <si>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</si>
  <si>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</si>
  <si>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</si>
  <si>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</si>
  <si>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</si>
  <si>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</si>
  <si>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</si>
  <si>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</si>
  <si>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</si>
  <si>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</si>
  <si>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</si>
  <si>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</si>
  <si>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</si>
  <si>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</si>
  <si>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</si>
  <si>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</si>
  <si>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</si>
  <si>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</si>
  <si>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</si>
  <si>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</si>
  <si>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</si>
  <si>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</si>
  <si>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</si>
  <si>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</si>
  <si>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</si>
  <si>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</si>
  <si>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</si>
  <si>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</si>
  <si>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</si>
  <si>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</si>
  <si>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</si>
  <si>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</si>
  <si>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</si>
  <si>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</si>
  <si>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</si>
  <si>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</si>
  <si>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</si>
  <si>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</si>
  <si>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</si>
  <si>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</si>
  <si>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</si>
  <si>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</si>
  <si>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</si>
  <si>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</si>
  <si>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</si>
  <si>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</si>
  <si>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</si>
  <si>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</si>
  <si>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</si>
  <si>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</si>
  <si>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</si>
  <si>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</si>
  <si>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</si>
  <si>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</si>
  <si>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</si>
  <si>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</si>
  <si>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</si>
  <si>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</si>
  <si>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</si>
  <si>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</si>
  <si>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</si>
  <si>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</si>
  <si>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</si>
  <si>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</si>
  <si>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</si>
  <si>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</si>
  <si>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</si>
  <si>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</si>
  <si>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</si>
  <si>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</si>
  <si>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</si>
  <si>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</si>
  <si>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</si>
  <si>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</si>
  <si>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</si>
  <si>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</si>
  <si>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</si>
  <si>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</si>
  <si>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</si>
  <si>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</si>
  <si>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</si>
  <si>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</si>
  <si>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</si>
  <si>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</si>
  <si>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</si>
  <si>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</si>
  <si>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</si>
  <si>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</si>
  <si>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</si>
  <si>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</si>
  <si>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</si>
  <si>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</si>
  <si>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</si>
  <si>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</si>
  <si>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</si>
  <si>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</si>
  <si>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</si>
  <si>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</si>
  <si>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</si>
  <si>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</si>
  <si>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</si>
  <si>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</si>
  <si>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</si>
  <si>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</si>
  <si>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</si>
  <si>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</si>
  <si>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</si>
  <si>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</si>
  <si>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</si>
  <si>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</si>
  <si>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</si>
  <si>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</si>
  <si>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</si>
  <si>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</si>
  <si>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</si>
  <si>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</si>
  <si>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</si>
  <si>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</si>
  <si>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</si>
  <si>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</si>
  <si>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</si>
  <si>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</si>
  <si>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</si>
  <si>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</si>
  <si>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</si>
  <si>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</si>
  <si>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</si>
  <si>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</si>
  <si>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</si>
  <si>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</si>
  <si>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</si>
  <si>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</si>
  <si>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</si>
  <si>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</si>
  <si>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</si>
  <si>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</si>
  <si>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</si>
  <si>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</si>
  <si>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</si>
  <si>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</si>
  <si>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</si>
  <si>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</si>
  <si>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</si>
  <si>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</si>
  <si>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</si>
  <si>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</si>
  <si>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</si>
  <si>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</si>
  <si>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</si>
  <si>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</si>
  <si>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</si>
  <si>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</si>
  <si>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</si>
  <si>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</si>
  <si>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</si>
  <si>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</si>
  <si>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</si>
  <si>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</si>
  <si>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</si>
  <si>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</si>
  <si>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</si>
  <si>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</si>
  <si>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</si>
  <si>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</si>
  <si>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</si>
  <si>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</si>
  <si>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</si>
  <si>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</si>
  <si>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</si>
  <si>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</si>
  <si>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</si>
  <si>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</si>
  <si>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</si>
  <si>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</si>
  <si>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</si>
  <si>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</si>
  <si>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</si>
  <si>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</si>
  <si>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</si>
  <si>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</si>
  <si>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</si>
  <si>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</si>
  <si>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</si>
  <si>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</si>
  <si>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</si>
  <si>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</si>
  <si>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</si>
  <si>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</si>
  <si>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</si>
  <si>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</si>
  <si>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</si>
  <si>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</si>
  <si>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</si>
  <si>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</si>
  <si>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</si>
  <si>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</si>
  <si>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</si>
  <si>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</si>
  <si>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</si>
  <si>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</si>
  <si>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</si>
  <si>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</si>
  <si>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</si>
  <si>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</si>
  <si>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</si>
  <si>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</si>
  <si>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</si>
  <si>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</si>
  <si>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</si>
  <si>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</si>
  <si>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</si>
  <si>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</si>
  <si>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</si>
  <si>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</si>
  <si>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</si>
  <si>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</si>
  <si>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</si>
  <si>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</si>
  <si>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</si>
  <si>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</si>
  <si>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</si>
  <si>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</si>
  <si>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</si>
  <si>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</si>
  <si>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</si>
  <si>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</si>
  <si>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</si>
  <si>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</si>
  <si>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</si>
  <si>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</si>
  <si>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</si>
  <si>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</si>
  <si>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</si>
  <si>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</si>
  <si>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</si>
  <si>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</si>
  <si>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</si>
  <si>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</si>
  <si>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</si>
  <si>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</si>
  <si>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</si>
  <si>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</si>
  <si>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</si>
  <si>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</si>
  <si>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</si>
  <si>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</si>
  <si>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</si>
  <si>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</si>
  <si>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</si>
  <si>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</si>
  <si>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</si>
  <si>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</si>
  <si>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</si>
  <si>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</si>
  <si>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</si>
  <si>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</si>
  <si>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</si>
  <si>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</si>
  <si>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</si>
  <si>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</si>
  <si>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</si>
  <si>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</si>
  <si>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</si>
  <si>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</si>
  <si>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</si>
  <si>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</si>
  <si>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</si>
  <si>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</si>
  <si>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</si>
  <si>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</si>
  <si>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</si>
  <si>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</si>
  <si>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</si>
  <si>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</si>
  <si>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</si>
  <si>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</si>
  <si>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</si>
  <si>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</si>
  <si>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</si>
  <si>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</si>
  <si>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</si>
  <si>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</si>
  <si>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</si>
  <si>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</si>
  <si>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</si>
  <si>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</si>
  <si>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</si>
  <si>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</si>
  <si>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</si>
  <si>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</si>
  <si>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</si>
  <si>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</si>
  <si>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</si>
  <si>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</si>
  <si>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</si>
  <si>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</si>
  <si>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</si>
  <si>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</si>
  <si>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</si>
  <si>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</si>
  <si>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</si>
  <si>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</si>
  <si>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</si>
  <si>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</si>
  <si>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</si>
  <si>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</si>
  <si>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</si>
  <si>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</si>
  <si>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</si>
  <si>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</si>
  <si>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</si>
  <si>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</si>
  <si>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</si>
  <si>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</si>
  <si>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</si>
  <si>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</si>
  <si>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</si>
  <si>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</si>
  <si>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</si>
  <si>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</si>
  <si>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</si>
  <si>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</si>
  <si>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</si>
  <si>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</si>
  <si>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</si>
  <si>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</si>
  <si>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</si>
  <si>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</si>
  <si>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</si>
  <si>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</si>
  <si>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</si>
  <si>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</si>
  <si>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</si>
  <si>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</si>
  <si>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</si>
  <si>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</si>
  <si>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</si>
  <si>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</si>
  <si>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</si>
  <si>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</si>
  <si>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</si>
  <si>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</si>
  <si>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</si>
  <si>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</si>
  <si>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</si>
  <si>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</si>
  <si>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</si>
  <si>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</si>
  <si>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</si>
  <si>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</si>
  <si>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</si>
  <si>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</si>
  <si>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</si>
  <si>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</si>
  <si>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</si>
  <si>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</si>
  <si>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</si>
  <si>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</si>
  <si>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</si>
  <si>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</si>
  <si>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</si>
  <si>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</si>
  <si>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</si>
  <si>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</si>
  <si>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</si>
  <si>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</si>
  <si>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</si>
  <si>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</si>
  <si>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</si>
  <si>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</si>
  <si>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</si>
  <si>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</si>
  <si>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</si>
  <si>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</si>
  <si>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</si>
  <si>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</si>
  <si>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</si>
  <si>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</si>
  <si>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</si>
  <si>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</si>
  <si>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</si>
  <si>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</si>
  <si>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</si>
  <si>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</si>
  <si>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</si>
  <si>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</si>
  <si>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</si>
  <si>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</si>
  <si>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</si>
  <si>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</si>
  <si>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</si>
  <si>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</si>
  <si>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</si>
  <si>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</si>
  <si>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</si>
  <si>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</si>
  <si>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</si>
  <si>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</si>
  <si>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</si>
  <si>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</si>
  <si>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</si>
  <si>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</si>
  <si>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</si>
  <si>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</si>
  <si>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</si>
  <si>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</si>
  <si>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</si>
  <si>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</si>
  <si>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</si>
  <si>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</si>
  <si>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</si>
  <si>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</si>
  <si>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</si>
  <si>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</si>
  <si>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</si>
  <si>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</si>
  <si>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</si>
  <si>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</si>
  <si>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</si>
  <si>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</si>
  <si>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</si>
  <si>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</si>
  <si>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</si>
  <si>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</si>
  <si>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</si>
  <si>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</si>
  <si>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</si>
  <si>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</si>
  <si>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</si>
  <si>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</si>
  <si>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</si>
  <si>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</si>
  <si>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</si>
  <si>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</si>
  <si>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</si>
  <si>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</si>
  <si>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</si>
  <si>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</si>
  <si>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</si>
  <si>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</si>
  <si>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</si>
  <si>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</si>
  <si>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</si>
  <si>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</si>
  <si>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</si>
  <si>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</si>
  <si>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</si>
  <si>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</si>
  <si>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</si>
  <si>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</si>
  <si>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</si>
  <si>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</si>
  <si>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</si>
  <si>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</si>
  <si>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</si>
  <si>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</si>
  <si>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</si>
  <si>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</si>
  <si>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</si>
  <si>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</si>
  <si>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</si>
  <si>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</si>
  <si>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</si>
  <si>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</si>
  <si>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</si>
  <si>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</si>
  <si>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</si>
  <si>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</si>
  <si>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</si>
  <si>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</si>
  <si>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</si>
  <si>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</si>
  <si>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</si>
  <si>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</si>
  <si>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</si>
  <si>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</si>
  <si>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</si>
  <si>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</si>
  <si>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</si>
  <si>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</si>
  <si>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</si>
  <si>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</si>
  <si>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</si>
  <si>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</si>
  <si>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</si>
  <si>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</si>
  <si>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</si>
  <si>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</si>
  <si>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</si>
  <si>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</si>
  <si>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</si>
  <si>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</si>
  <si>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</si>
  <si>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</si>
  <si>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</si>
  <si>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</si>
  <si>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</si>
  <si>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</si>
  <si>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</si>
  <si>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</si>
  <si>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</si>
  <si>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</si>
  <si>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</si>
  <si>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</si>
  <si>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</si>
  <si>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</si>
  <si>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</si>
  <si>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</si>
  <si>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</si>
  <si>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</si>
  <si>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</si>
  <si>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</si>
  <si>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</si>
  <si>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</si>
  <si>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</si>
  <si>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</si>
  <si>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</si>
  <si>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</si>
  <si>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</si>
  <si>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</si>
  <si>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</si>
  <si>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</si>
  <si>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</si>
  <si>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</si>
  <si>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</si>
  <si>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</si>
  <si>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</si>
  <si>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</si>
  <si>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</si>
  <si>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</si>
  <si>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</si>
  <si>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</si>
  <si>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</si>
  <si>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</si>
  <si>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</si>
  <si>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</si>
  <si>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</si>
  <si>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</si>
  <si>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</si>
  <si>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</si>
  <si>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</si>
  <si>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</si>
  <si>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</si>
  <si>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</si>
  <si>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</si>
  <si>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</si>
  <si>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</si>
  <si>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</si>
  <si>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</si>
  <si>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</si>
  <si>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</si>
  <si>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</si>
  <si>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</si>
  <si>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</si>
  <si>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</si>
  <si>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</si>
  <si>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</si>
  <si>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</si>
  <si>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</si>
  <si>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</si>
  <si>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</si>
  <si>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</si>
  <si>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</si>
  <si>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</si>
  <si>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</si>
  <si>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</si>
  <si>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</si>
  <si>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</si>
  <si>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</si>
  <si>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</si>
  <si>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</si>
  <si>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</si>
  <si>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</si>
  <si>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</si>
  <si>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</si>
  <si>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</si>
  <si>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</si>
  <si>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</si>
  <si>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</si>
  <si>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</si>
  <si>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</si>
  <si>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</si>
  <si>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</si>
  <si>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</si>
  <si>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</si>
  <si>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</si>
  <si>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</si>
  <si>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</si>
  <si>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</si>
  <si>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</si>
  <si>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</si>
  <si>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</si>
  <si>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</si>
  <si>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</si>
  <si>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</si>
  <si>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</si>
  <si>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</si>
  <si>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</si>
  <si>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</si>
  <si>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</si>
  <si>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</si>
  <si>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</si>
  <si>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</si>
  <si>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</si>
  <si>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</si>
  <si>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</si>
  <si>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</si>
  <si>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</si>
  <si>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</si>
  <si>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</si>
  <si>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</si>
  <si>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</si>
  <si>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</si>
  <si>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</si>
  <si>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</si>
  <si>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</si>
  <si>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</si>
  <si>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</si>
  <si>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</si>
  <si>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</si>
  <si>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</si>
  <si>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</si>
  <si>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</si>
  <si>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</si>
  <si>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</si>
  <si>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</si>
  <si>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</si>
  <si>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</si>
  <si>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</si>
  <si>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</si>
  <si>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</si>
  <si>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</si>
  <si>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</si>
  <si>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</si>
  <si>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</si>
  <si>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</si>
  <si>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</si>
  <si>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</si>
  <si>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</si>
  <si>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</si>
  <si>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</si>
  <si>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</si>
  <si>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</si>
  <si>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</si>
  <si>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</si>
  <si>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</si>
  <si>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</si>
  <si>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</si>
  <si>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</si>
  <si>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</si>
  <si>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</si>
  <si>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</si>
  <si>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</si>
  <si>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</si>
  <si>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</si>
  <si>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</si>
  <si>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</si>
  <si>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</si>
  <si>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</si>
  <si>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</si>
  <si>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</si>
  <si>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</si>
  <si>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</si>
  <si>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</si>
  <si>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</si>
  <si>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</si>
  <si>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</si>
  <si>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</si>
  <si>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</si>
  <si>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</si>
  <si>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</si>
  <si>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</si>
  <si>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</si>
  <si>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</si>
  <si>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</si>
  <si>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</si>
  <si>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</si>
  <si>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</si>
  <si>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</si>
  <si>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</si>
  <si>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</si>
  <si>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</si>
  <si>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</si>
  <si>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</si>
  <si>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</si>
  <si>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</si>
  <si>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</si>
  <si>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</si>
  <si>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</si>
  <si>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</si>
  <si>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</si>
  <si>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</si>
  <si>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</si>
  <si>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</si>
  <si>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</si>
  <si>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</si>
  <si>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</si>
  <si>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</si>
  <si>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</si>
  <si>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</si>
  <si>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</si>
  <si>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</si>
  <si>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</si>
  <si>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</si>
  <si>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</si>
  <si>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</si>
  <si>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</si>
  <si>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</si>
  <si>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</si>
  <si>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</si>
  <si>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</si>
  <si>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</si>
  <si>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</si>
  <si>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</si>
  <si>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</si>
  <si>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</si>
  <si>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</si>
  <si>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</si>
  <si>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</si>
  <si>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</si>
  <si>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</si>
  <si>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</si>
  <si>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</si>
  <si>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</si>
  <si>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</si>
  <si>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</si>
  <si>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</si>
  <si>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</si>
  <si>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</si>
  <si>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</si>
  <si>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</si>
  <si>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</si>
  <si>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</si>
  <si>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</si>
  <si>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</si>
  <si>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</si>
  <si>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</si>
  <si>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</si>
  <si>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</si>
  <si>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</si>
  <si>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</si>
  <si>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</si>
  <si>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</si>
  <si>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</si>
  <si>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</si>
  <si>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</si>
  <si>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</si>
  <si>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</si>
  <si>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</si>
  <si>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</si>
  <si>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</si>
  <si>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</si>
  <si>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</si>
  <si>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</si>
  <si>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</si>
  <si>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</si>
  <si>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</si>
  <si>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</si>
  <si>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</si>
  <si>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</si>
  <si>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</si>
  <si>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</si>
  <si>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</si>
  <si>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</si>
  <si>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</si>
  <si>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</si>
  <si>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</si>
  <si>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</si>
  <si>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</si>
  <si>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</si>
  <si>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</si>
  <si>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</si>
  <si>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</si>
  <si>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</si>
  <si>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</si>
  <si>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</si>
  <si>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</si>
  <si>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</si>
  <si>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</si>
  <si>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</si>
  <si>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</si>
  <si>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</si>
  <si>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</si>
  <si>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</si>
  <si>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</si>
  <si>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</si>
  <si>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</si>
  <si>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</si>
  <si>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</si>
  <si>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</si>
  <si>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</si>
  <si>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</si>
  <si>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</si>
  <si>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</si>
  <si>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</si>
  <si>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</si>
  <si>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</si>
  <si>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</si>
  <si>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</si>
  <si>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</si>
  <si>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</si>
  <si>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</si>
  <si>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</si>
  <si>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</si>
  <si>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</si>
  <si>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</si>
  <si>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</si>
  <si>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</si>
  <si>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</si>
  <si>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</si>
  <si>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</si>
  <si>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</si>
  <si>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</si>
  <si>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</si>
  <si>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</si>
  <si>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</si>
  <si>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</si>
  <si>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</si>
  <si>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</si>
  <si>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</si>
  <si>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</si>
  <si>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</si>
  <si>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</si>
  <si>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</si>
  <si>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</si>
  <si>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</si>
  <si>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</si>
  <si>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</si>
  <si>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</si>
  <si>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</si>
  <si>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</si>
  <si>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</si>
  <si>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</si>
  <si>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</si>
  <si>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</si>
  <si>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</si>
  <si>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</si>
  <si>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</si>
  <si>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</si>
  <si>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</si>
  <si>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</si>
  <si>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</si>
  <si>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</si>
  <si>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</si>
  <si>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</si>
  <si>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</si>
  <si>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</si>
  <si>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</si>
  <si>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</si>
  <si>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</si>
  <si>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</si>
  <si>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</si>
  <si>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</si>
  <si>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</si>
  <si>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</si>
  <si>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</si>
  <si>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</si>
  <si>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</si>
  <si>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</si>
  <si>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</si>
  <si>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</si>
  <si>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</si>
  <si>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</si>
  <si>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</si>
  <si>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</si>
  <si>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</si>
  <si>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</si>
  <si>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</si>
  <si>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</si>
  <si>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</si>
  <si>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</si>
  <si>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</si>
  <si>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</si>
  <si>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</si>
  <si>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</si>
  <si>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</si>
  <si>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</si>
  <si>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</si>
  <si>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</si>
  <si>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</si>
  <si>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</si>
  <si>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</si>
  <si>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</si>
  <si>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</si>
  <si>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</si>
  <si>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</si>
  <si>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</si>
  <si>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</si>
  <si>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</si>
  <si>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</si>
  <si>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</si>
  <si>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</si>
  <si>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</si>
  <si>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</si>
  <si>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</si>
  <si>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</si>
  <si>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</si>
  <si>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</si>
  <si>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</si>
  <si>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</si>
  <si>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</si>
  <si>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</si>
  <si>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</si>
  <si>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</si>
  <si>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</si>
  <si>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</si>
  <si>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</si>
  <si>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</si>
  <si>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</si>
  <si>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</si>
  <si>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</si>
  <si>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</si>
  <si>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</si>
  <si>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</si>
  <si>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</si>
  <si>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</si>
  <si>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</si>
  <si>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</si>
  <si>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</si>
  <si>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</si>
  <si>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</si>
  <si>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</si>
  <si>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</si>
  <si>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</si>
  <si>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</si>
  <si>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</si>
  <si>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</si>
  <si>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</si>
  <si>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</si>
  <si>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</si>
  <si>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</si>
  <si>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</si>
  <si>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</si>
  <si>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</si>
  <si>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</si>
  <si>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</si>
  <si>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</si>
  <si>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</si>
  <si>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</si>
  <si>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</si>
  <si>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</si>
  <si>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</si>
  <si>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</si>
  <si>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</si>
  <si>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</si>
  <si>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</si>
  <si>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</si>
  <si>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</si>
  <si>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</si>
  <si>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</si>
  <si>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</si>
  <si>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</si>
  <si>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</si>
  <si>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</si>
  <si>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</si>
  <si>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</si>
  <si>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</si>
  <si>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</si>
  <si>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</si>
  <si>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</si>
  <si>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</si>
  <si>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</si>
  <si>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</si>
  <si>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</si>
  <si>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</si>
  <si>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</si>
  <si>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</si>
  <si>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</si>
  <si>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</si>
  <si>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</si>
  <si>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</si>
  <si>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</si>
  <si>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</si>
  <si>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</si>
  <si>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</si>
  <si>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</si>
  <si>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</si>
  <si>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</si>
  <si>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</si>
  <si>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</si>
  <si>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</si>
  <si>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</si>
  <si>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</si>
  <si>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</si>
  <si>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</si>
  <si>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</si>
  <si>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</si>
  <si>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</si>
  <si>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</si>
  <si>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</si>
  <si>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</si>
  <si>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</si>
  <si>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</si>
  <si>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</si>
  <si>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</si>
  <si>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</si>
  <si>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</si>
  <si>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</si>
  <si>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</si>
  <si>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</si>
  <si>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</si>
  <si>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</si>
  <si>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</si>
  <si>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</si>
  <si>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</si>
  <si>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</si>
  <si>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</si>
  <si>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</si>
  <si>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</si>
  <si>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</si>
  <si>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</si>
  <si>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</si>
  <si>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</si>
  <si>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</si>
  <si>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</si>
  <si>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</si>
  <si>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</si>
  <si>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</si>
  <si>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</si>
  <si>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</si>
  <si>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</si>
  <si>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</si>
  <si>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</si>
  <si>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</si>
  <si>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</si>
  <si>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</si>
  <si>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</si>
  <si>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</si>
  <si>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</si>
  <si>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</si>
  <si>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</si>
  <si>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</si>
  <si>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</si>
  <si>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</si>
  <si>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</si>
  <si>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</si>
  <si>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</si>
  <si>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</si>
  <si>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</si>
  <si>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</si>
  <si>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</si>
  <si>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</si>
  <si>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</si>
  <si>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</si>
  <si>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</si>
  <si>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</si>
  <si>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</si>
  <si>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</si>
  <si>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</si>
  <si>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</si>
  <si>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</si>
  <si>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</si>
  <si>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</si>
  <si>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</si>
  <si>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</si>
  <si>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</si>
  <si>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</si>
  <si>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</si>
  <si>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</si>
  <si>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</si>
  <si>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</si>
  <si>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</si>
  <si>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</si>
  <si>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</si>
  <si>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</si>
  <si>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</si>
  <si>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</si>
  <si>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</si>
  <si>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</si>
  <si>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</si>
  <si>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</si>
  <si>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</si>
  <si>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</si>
  <si>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</si>
  <si>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</si>
  <si>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</si>
  <si>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</si>
  <si>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</si>
  <si>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</si>
  <si>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</si>
  <si>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</si>
  <si>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</si>
  <si>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</si>
  <si>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</si>
  <si>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</si>
  <si>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</si>
  <si>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</si>
  <si>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</si>
  <si>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</si>
  <si>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</si>
  <si>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</si>
  <si>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</si>
  <si>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</si>
  <si>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</si>
  <si>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</si>
  <si>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</si>
  <si>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</si>
  <si>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</si>
  <si>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</si>
  <si>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</si>
  <si>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</si>
  <si>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</si>
  <si>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</si>
  <si>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</si>
  <si>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</si>
  <si>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</si>
  <si>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</si>
  <si>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</si>
  <si>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</si>
  <si>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</si>
  <si>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</si>
  <si>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</si>
  <si>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</si>
  <si>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</si>
  <si>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</si>
  <si>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</si>
  <si>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</si>
  <si>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</si>
  <si>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</si>
  <si>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</si>
  <si>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</si>
  <si>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</si>
  <si>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</si>
  <si>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</si>
  <si>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</si>
  <si>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</si>
  <si>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</si>
  <si>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</si>
  <si>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</si>
  <si>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</si>
  <si>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</si>
  <si>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</si>
  <si>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</si>
  <si>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</si>
  <si>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</si>
  <si>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</si>
  <si>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</si>
  <si>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</si>
  <si>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</si>
  <si>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</si>
  <si>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</si>
  <si>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</si>
  <si>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</si>
  <si>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</si>
  <si>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</si>
  <si>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</si>
  <si>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</si>
  <si>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</si>
  <si>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</si>
  <si>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</si>
  <si>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</si>
  <si>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</si>
  <si>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</si>
  <si>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</si>
  <si>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</si>
  <si>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</si>
  <si>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</si>
  <si>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</si>
  <si>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</si>
  <si>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</si>
  <si>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</si>
  <si>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</si>
  <si>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</si>
  <si>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</si>
  <si>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</si>
  <si>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</si>
  <si>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</si>
  <si>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</si>
  <si>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</si>
  <si>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</si>
  <si>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</si>
  <si>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</si>
  <si>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</si>
  <si>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</si>
  <si>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</si>
  <si>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</si>
  <si>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</si>
  <si>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</si>
  <si>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</si>
  <si>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</si>
  <si>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</si>
  <si>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</si>
  <si>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</si>
  <si>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</si>
  <si>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</si>
  <si>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</si>
  <si>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</si>
  <si>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</si>
  <si>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</si>
  <si>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</si>
  <si>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</si>
  <si>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</si>
  <si>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</si>
  <si>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</si>
  <si>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</si>
  <si>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</si>
  <si>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</si>
  <si>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</si>
  <si>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</si>
  <si>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</si>
  <si>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</si>
  <si>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</si>
  <si>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</si>
  <si>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</si>
  <si>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</si>
  <si>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</si>
  <si>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</si>
  <si>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</si>
  <si>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</si>
  <si>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</si>
  <si>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</si>
  <si>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</si>
  <si>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</si>
  <si>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</si>
  <si>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</si>
  <si>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</si>
  <si>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</si>
  <si>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</si>
  <si>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</si>
  <si>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</si>
  <si>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</si>
  <si>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</si>
  <si>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</si>
  <si>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</si>
  <si>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</si>
  <si>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</si>
  <si>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</si>
  <si>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</si>
  <si>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</si>
  <si>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</si>
  <si>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</si>
  <si>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</si>
  <si>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</si>
  <si>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</si>
  <si>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</si>
  <si>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</si>
  <si>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</si>
  <si>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</si>
  <si>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</si>
  <si>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</si>
  <si>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</si>
  <si>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</si>
  <si>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</si>
  <si>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</si>
  <si>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</si>
  <si>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</si>
  <si>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</si>
  <si>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</si>
  <si>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</si>
  <si>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</si>
  <si>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</si>
  <si>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</si>
  <si>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</si>
  <si>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</si>
  <si>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</si>
  <si>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</si>
  <si>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</si>
  <si>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</si>
  <si>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</si>
  <si>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</si>
  <si>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</si>
  <si>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</si>
  <si>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</si>
  <si>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</si>
  <si>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</si>
  <si>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</si>
  <si>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</si>
  <si>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</si>
  <si>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</si>
  <si>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</si>
  <si>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</si>
  <si>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</si>
  <si>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</si>
  <si>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</si>
  <si>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</si>
  <si>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</si>
  <si>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</si>
  <si>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</si>
  <si>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</si>
  <si>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</si>
  <si>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</si>
  <si>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</si>
  <si>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</si>
  <si>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</si>
  <si>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</si>
  <si>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</si>
  <si>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</si>
  <si>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</si>
  <si>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</si>
  <si>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</si>
  <si>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</si>
  <si>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</si>
  <si>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</si>
  <si>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</si>
  <si>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</si>
  <si>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</si>
  <si>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</si>
  <si>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</si>
  <si>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</si>
  <si>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</si>
  <si>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</si>
  <si>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</si>
  <si>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</si>
  <si>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</si>
  <si>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</si>
  <si>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</si>
  <si>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</si>
  <si>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</si>
  <si>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</si>
  <si>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</si>
  <si>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</si>
  <si>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</si>
  <si>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</si>
  <si>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</si>
  <si>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</si>
  <si>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</si>
  <si>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</si>
  <si>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</si>
  <si>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</si>
  <si>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</si>
  <si>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</si>
  <si>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</si>
  <si>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</si>
  <si>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</si>
  <si>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</si>
  <si>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</si>
  <si>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</si>
  <si>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</si>
  <si>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</si>
  <si>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</si>
  <si>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</si>
  <si>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</si>
  <si>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</si>
  <si>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</si>
  <si>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</si>
  <si>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</si>
  <si>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</si>
  <si>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</si>
  <si>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</si>
  <si>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</si>
  <si>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</si>
  <si>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</si>
  <si>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</si>
  <si>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</si>
  <si>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</si>
  <si>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</si>
  <si>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</si>
  <si>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</si>
  <si>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</si>
  <si>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</si>
  <si>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</si>
  <si>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</si>
  <si>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</si>
  <si>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</si>
  <si>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</si>
  <si>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</si>
  <si>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</si>
  <si>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</si>
  <si>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</si>
  <si>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</si>
  <si>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</si>
  <si>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</si>
  <si>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</si>
  <si>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</si>
  <si>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</si>
  <si>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</si>
  <si>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</si>
  <si>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</si>
  <si>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</si>
  <si>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</si>
  <si>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</si>
  <si>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</si>
  <si>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</si>
  <si>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</si>
  <si>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</si>
  <si>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</si>
  <si>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</si>
  <si>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</si>
  <si>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</si>
  <si>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</si>
  <si>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</si>
  <si>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</si>
  <si>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</si>
  <si>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</si>
  <si>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</si>
  <si>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</si>
  <si>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</si>
  <si>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</si>
  <si>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</si>
  <si>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</si>
  <si>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</si>
  <si>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</si>
  <si>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</si>
  <si>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</si>
  <si>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</si>
  <si>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</si>
  <si>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</si>
  <si>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</si>
  <si>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</si>
  <si>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</si>
  <si>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</si>
  <si>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</si>
  <si>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</si>
  <si>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</si>
  <si>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</si>
  <si>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</si>
  <si>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</si>
  <si>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</si>
  <si>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</si>
  <si>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</si>
  <si>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</si>
  <si>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</si>
  <si>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</si>
  <si>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</si>
  <si>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</si>
  <si>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</si>
  <si>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</si>
  <si>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</si>
  <si>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</si>
  <si>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</si>
  <si>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</si>
  <si>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</si>
  <si>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</si>
  <si>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</si>
  <si>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</si>
  <si>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</si>
  <si>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</si>
  <si>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</si>
  <si>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</si>
  <si>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</si>
  <si>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</si>
  <si>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</si>
  <si>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</si>
  <si>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</si>
  <si>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</si>
  <si>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</si>
  <si>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</si>
  <si>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</si>
  <si>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</si>
  <si>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</si>
  <si>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</si>
  <si>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</si>
  <si>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</si>
  <si>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</si>
  <si>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</si>
  <si>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</si>
  <si>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</si>
  <si>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</si>
  <si>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</si>
  <si>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</si>
  <si>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</si>
  <si>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</si>
  <si>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</si>
  <si>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</si>
  <si>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</si>
  <si>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</si>
  <si>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</si>
  <si>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</si>
  <si>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</si>
  <si>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</si>
  <si>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</si>
  <si>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</si>
  <si>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</si>
  <si>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</si>
  <si>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</si>
  <si>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</si>
  <si>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</si>
  <si>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</si>
  <si>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</si>
  <si>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</si>
  <si>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</si>
  <si>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</si>
  <si>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</si>
  <si>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</si>
  <si>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</si>
  <si>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</si>
  <si>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</si>
  <si>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</si>
  <si>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</si>
  <si>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</si>
  <si>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</si>
  <si>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</si>
  <si>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</si>
  <si>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</si>
  <si>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</si>
  <si>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</si>
  <si>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</si>
  <si>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</si>
  <si>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</si>
  <si>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</si>
  <si>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</si>
  <si>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</si>
  <si>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</si>
  <si>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</si>
  <si>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</si>
  <si>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</si>
  <si>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</si>
  <si>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</si>
  <si>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</si>
  <si>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</si>
  <si>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</si>
  <si>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</si>
  <si>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</si>
  <si>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</si>
  <si>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</si>
  <si>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</si>
  <si>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</si>
  <si>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</si>
  <si>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</si>
  <si>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</si>
  <si>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</si>
  <si>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</si>
  <si>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</si>
  <si>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</si>
  <si>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</si>
  <si>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</si>
  <si>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</si>
  <si>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</si>
  <si>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</si>
  <si>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</si>
  <si>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</si>
  <si>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</si>
  <si>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</si>
  <si>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</si>
  <si>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</si>
  <si>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</si>
  <si>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</si>
  <si>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</si>
  <si>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</si>
  <si>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</si>
  <si>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</si>
  <si>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</si>
  <si>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</si>
  <si>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</si>
  <si>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</si>
  <si>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</si>
  <si>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</si>
  <si>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</si>
  <si>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</si>
  <si>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</si>
  <si>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</si>
  <si>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</si>
  <si>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</si>
  <si>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</si>
  <si>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</si>
  <si>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</si>
  <si>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</si>
  <si>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</si>
  <si>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</si>
  <si>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</si>
  <si>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</si>
  <si>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</si>
  <si>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</si>
  <si>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</si>
  <si>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</si>
  <si>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</si>
  <si>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</si>
  <si>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</si>
  <si>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</si>
  <si>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</si>
  <si>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</si>
  <si>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</si>
  <si>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</si>
  <si>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</si>
  <si>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</si>
  <si>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</si>
  <si>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</si>
  <si>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</si>
  <si>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</si>
  <si>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</si>
  <si>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</si>
  <si>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</si>
  <si>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</si>
  <si>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</si>
  <si>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</si>
  <si>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</si>
  <si>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</si>
  <si>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</si>
  <si>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</si>
  <si>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</si>
  <si>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</si>
  <si>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</si>
  <si>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</si>
  <si>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</si>
  <si>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</si>
  <si>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</si>
  <si>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</si>
  <si>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</si>
  <si>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</si>
  <si>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</si>
  <si>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</si>
  <si>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</si>
  <si>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</si>
  <si>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</si>
  <si>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</si>
  <si>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</si>
  <si>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</si>
  <si>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</si>
  <si>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</si>
  <si>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</si>
  <si>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</si>
  <si>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</si>
  <si>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</si>
  <si>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</si>
  <si>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</si>
  <si>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</si>
  <si>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</si>
  <si>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</si>
  <si>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</si>
  <si>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</si>
  <si>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</si>
  <si>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</si>
  <si>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</si>
  <si>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</si>
  <si>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</si>
  <si>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</si>
  <si>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</si>
  <si>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</si>
  <si>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</si>
  <si>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</si>
  <si>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</si>
  <si>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</si>
  <si>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</si>
  <si>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</si>
  <si>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</si>
  <si>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</si>
  <si>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</si>
  <si>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</si>
  <si>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</si>
  <si>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</si>
  <si>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</si>
  <si>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</si>
  <si>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</si>
  <si>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</si>
  <si>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</si>
  <si>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</si>
  <si>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</si>
  <si>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</si>
  <si>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</si>
  <si>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</si>
  <si>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</si>
  <si>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</si>
  <si>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</si>
  <si>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</si>
  <si>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</si>
  <si>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</si>
  <si>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</si>
  <si>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</si>
  <si>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</si>
  <si>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</si>
  <si>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</si>
  <si>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</si>
  <si>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</si>
  <si>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</si>
  <si>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</si>
  <si>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</si>
  <si>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</si>
  <si>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</si>
  <si>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</si>
  <si>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</si>
  <si>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</si>
  <si>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</si>
  <si>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</si>
  <si>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</si>
  <si>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</si>
  <si>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</si>
  <si>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</si>
  <si>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</si>
  <si>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</si>
  <si>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</si>
  <si>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</si>
  <si>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</si>
  <si>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</si>
  <si>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</si>
  <si>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</si>
  <si>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</si>
  <si>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</si>
  <si>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</si>
  <si>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</si>
  <si>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</si>
  <si>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</si>
  <si>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</si>
  <si>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</si>
  <si>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</si>
  <si>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</si>
  <si>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</si>
  <si>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</si>
  <si>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</si>
  <si>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</si>
  <si>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</si>
  <si>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</si>
  <si>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</si>
  <si>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</si>
  <si>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</si>
  <si>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</si>
  <si>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</si>
  <si>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</si>
  <si>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</si>
  <si>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</si>
  <si>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</si>
  <si>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</si>
  <si>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</si>
  <si>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</si>
  <si>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</si>
  <si>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</si>
  <si>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</si>
  <si>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</si>
  <si>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</si>
  <si>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</si>
  <si>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</si>
  <si>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</si>
  <si>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</si>
  <si>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</si>
  <si>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</si>
  <si>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</si>
  <si>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</si>
  <si>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</si>
  <si>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</si>
  <si>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</si>
  <si>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</si>
  <si>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</si>
  <si>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</si>
  <si>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</si>
  <si>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</si>
  <si>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</si>
  <si>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</si>
  <si>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</si>
  <si>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</si>
  <si>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</si>
  <si>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</si>
  <si>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</si>
  <si>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</si>
  <si>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</si>
  <si>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</si>
  <si>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</si>
  <si>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</si>
  <si>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</si>
  <si>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</si>
  <si>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</si>
  <si>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</si>
  <si>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</si>
  <si>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</si>
  <si>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</si>
  <si>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</si>
  <si>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</si>
  <si>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</si>
  <si>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</si>
  <si>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</si>
  <si>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</si>
  <si>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</si>
  <si>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</si>
  <si>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</si>
  <si>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</si>
  <si>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</si>
  <si>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</si>
  <si>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</si>
  <si>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</si>
  <si>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</si>
  <si>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</si>
  <si>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</si>
  <si>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</si>
  <si>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</si>
  <si>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</si>
  <si>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</si>
  <si>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</si>
  <si>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</si>
  <si>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</si>
  <si>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</si>
  <si>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</si>
  <si>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</si>
  <si>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</si>
  <si>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</si>
  <si>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</si>
  <si>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</si>
  <si>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</si>
  <si>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</si>
  <si>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</si>
  <si>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</si>
  <si>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</si>
  <si>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</si>
  <si>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</si>
  <si>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</si>
  <si>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</si>
  <si>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</si>
  <si>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</si>
  <si>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</si>
  <si>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</si>
  <si>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</si>
  <si>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</si>
  <si>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</si>
  <si>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</si>
  <si>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</si>
  <si>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</si>
  <si>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</si>
  <si>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</si>
  <si>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</si>
  <si>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</si>
  <si>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</si>
  <si>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</si>
  <si>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</si>
  <si>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</si>
  <si>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</si>
  <si>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</si>
  <si>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</si>
  <si>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</si>
  <si>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</si>
  <si>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</si>
  <si>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</si>
  <si>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</si>
  <si>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</si>
  <si>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</si>
  <si>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</si>
  <si>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</si>
  <si>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</si>
  <si>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</si>
  <si>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</si>
  <si>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</si>
  <si>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</si>
  <si>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</si>
  <si>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</si>
  <si>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</si>
  <si>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</si>
  <si>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</si>
  <si>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</si>
  <si>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</si>
  <si>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</si>
  <si>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</si>
  <si>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</si>
  <si>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</si>
  <si>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</si>
  <si>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</si>
  <si>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</si>
  <si>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</si>
  <si>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</si>
  <si>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</si>
  <si>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</si>
  <si>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</si>
  <si>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</si>
  <si>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</si>
  <si>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</si>
  <si>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</si>
  <si>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</si>
  <si>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</si>
  <si>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</si>
  <si>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</si>
  <si>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</si>
  <si>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</si>
  <si>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</si>
  <si>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</si>
  <si>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</si>
  <si>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</si>
  <si>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</si>
  <si>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</si>
  <si>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</si>
  <si>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</si>
  <si>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</si>
  <si>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</si>
  <si>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</si>
  <si>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</si>
  <si>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</si>
  <si>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</si>
  <si>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</si>
  <si>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</si>
  <si>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</si>
  <si>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</si>
  <si>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</si>
  <si>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</si>
  <si>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</si>
  <si>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</si>
  <si>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</si>
  <si>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</si>
  <si>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</si>
  <si>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</si>
  <si>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</si>
  <si>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</si>
  <si>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</si>
  <si>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</si>
  <si>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</si>
  <si>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</si>
  <si>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</si>
  <si>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</si>
  <si>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</si>
  <si>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</si>
  <si>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</si>
  <si>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</si>
  <si>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</si>
  <si>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</si>
  <si>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</si>
  <si>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</si>
  <si>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</si>
  <si>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</si>
  <si>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</si>
  <si>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</si>
  <si>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</si>
  <si>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</si>
  <si>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</si>
  <si>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</si>
  <si>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</si>
  <si>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</si>
  <si>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</si>
  <si>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</si>
  <si>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</si>
  <si>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</si>
  <si>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</si>
  <si>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</si>
  <si>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</si>
  <si>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</si>
  <si>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</si>
  <si>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</si>
  <si>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</si>
  <si>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</si>
  <si>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</si>
  <si>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</si>
  <si>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</si>
  <si>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</si>
  <si>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</si>
  <si>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</si>
  <si>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</si>
  <si>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</si>
  <si>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</si>
  <si>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</si>
  <si>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</si>
  <si>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</si>
  <si>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</si>
  <si>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</si>
  <si>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</si>
  <si>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</si>
  <si>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</si>
  <si>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</si>
  <si>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</si>
  <si>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</si>
  <si>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</si>
  <si>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</si>
  <si>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</si>
  <si>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</si>
  <si>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</si>
  <si>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</si>
  <si>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</si>
  <si>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</si>
  <si>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</si>
  <si>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</si>
  <si>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</si>
  <si>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</si>
  <si>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</si>
  <si>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</si>
  <si>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</si>
  <si>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</si>
  <si>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</si>
  <si>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</si>
  <si>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</si>
  <si>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</si>
  <si>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</si>
  <si>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</si>
  <si>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</si>
  <si>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</si>
  <si>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</si>
  <si>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</si>
  <si>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</si>
  <si>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</si>
  <si>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</si>
  <si>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</si>
  <si>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</si>
  <si>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</si>
  <si>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</si>
  <si>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</si>
  <si>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</si>
  <si>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</si>
  <si>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</si>
  <si>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</si>
  <si>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</si>
  <si>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</si>
  <si>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</si>
  <si>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</si>
  <si>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</si>
  <si>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</si>
  <si>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</si>
  <si>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</si>
  <si>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</si>
  <si>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</si>
  <si>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</si>
  <si>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</si>
  <si>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</si>
  <si>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</si>
  <si>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</si>
  <si>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</si>
  <si>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</si>
  <si>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</si>
  <si>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</si>
  <si>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</si>
  <si>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</si>
  <si>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</si>
  <si>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</si>
  <si>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</si>
  <si>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</si>
  <si>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</si>
  <si>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</si>
  <si>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</si>
  <si>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</si>
  <si>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</si>
  <si>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</si>
  <si>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</si>
  <si>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</si>
  <si>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</si>
  <si>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</si>
  <si>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</si>
  <si>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</si>
  <si>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</si>
  <si>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</si>
  <si>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</si>
  <si>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MLADA PERA UDRUGA ZA PROMICANJE DJEČ.LITERARNOG STVARALAŠTVA</t>
  </si>
  <si>
    <t>Čakovec</t>
  </si>
  <si>
    <t>Travnik 14/2</t>
  </si>
  <si>
    <t>04766962</t>
  </si>
  <si>
    <t>HR3124020061100838696</t>
  </si>
  <si>
    <t>NE</t>
  </si>
  <si>
    <t>Gorkić Taradi</t>
  </si>
  <si>
    <t>0996906841</t>
  </si>
  <si>
    <t>udruga@mlada-pera.medjimurje.info</t>
  </si>
  <si>
    <t>17.01.2023.</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</si>
</sst>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66" fillId="52" borderId="98" xfId="69" applyFont="1" applyFill="1" applyBorder="1" applyAlignment="1" applyProtection="1">
      <alignment horizontal="center" vertical="center" wrapText="1"/>
      <protection hidden="1"/>
    </xf>
    <xf numFmtId="0" fontId="66" fillId="0" borderId="99" xfId="69" applyFont="1" applyBorder="1" applyAlignment="1" applyProtection="1">
      <alignment horizontal="center" wrapText="1"/>
      <protection hidden="1"/>
    </xf>
    <xf numFmtId="0" fontId="66"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33" fillId="0" borderId="107" xfId="0"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10" xfId="0" applyFont="1" applyFill="1" applyBorder="1" applyAlignment="1">
      <alignment horizontal="left" vertical="center"/>
    </xf>
    <xf numFmtId="0" fontId="15" fillId="61" borderId="111" xfId="0" applyFont="1" applyFill="1" applyBorder="1" applyAlignment="1">
      <alignment horizontal="left" vertical="center"/>
    </xf>
    <xf numFmtId="0" fontId="33" fillId="0" borderId="112" xfId="0"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top"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0" xfId="0" applyFont="1" applyFill="1" applyBorder="1" applyAlignment="1">
      <alignment horizontal="center" vertical="center"/>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33" fillId="0" borderId="127" xfId="94" applyNumberFormat="1" applyFont="1" applyFill="1" applyBorder="1" applyAlignment="1" applyProtection="1">
      <alignment horizontal="left" vertical="center" wrapText="1"/>
      <protection/>
    </xf>
    <xf numFmtId="0" fontId="33" fillId="0" borderId="128"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0"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30" xfId="91" applyFont="1" applyFill="1" applyBorder="1" applyAlignment="1">
      <alignment horizontal="center" vertical="center" wrapText="1"/>
      <protection/>
    </xf>
    <xf numFmtId="0" fontId="15" fillId="56" borderId="130" xfId="0" applyFont="1" applyFill="1" applyBorder="1" applyAlignment="1">
      <alignment horizontal="center" vertical="center" wrapText="1"/>
    </xf>
    <xf numFmtId="0" fontId="28" fillId="56" borderId="131" xfId="0" applyFont="1" applyFill="1" applyBorder="1" applyAlignment="1">
      <alignment horizontal="center" vertical="center" wrapText="1"/>
    </xf>
    <xf numFmtId="0" fontId="15" fillId="56" borderId="132"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3"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3"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4" xfId="94" applyNumberFormat="1" applyFont="1" applyFill="1" applyBorder="1" applyAlignment="1" applyProtection="1">
      <alignment horizontal="left" vertical="center"/>
      <protection/>
    </xf>
    <xf numFmtId="0" fontId="57" fillId="0" borderId="134"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33" fillId="0" borderId="127" xfId="97" applyNumberFormat="1" applyFont="1" applyFill="1" applyBorder="1" applyAlignment="1" applyProtection="1">
      <alignment horizontal="left" vertical="center" wrapText="1"/>
      <protection hidden="1"/>
    </xf>
    <xf numFmtId="0" fontId="69" fillId="0" borderId="128" xfId="97" applyFont="1" applyBorder="1" applyAlignment="1">
      <alignment horizontal="left" vertical="center" wrapText="1"/>
      <protection/>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10" xfId="0" applyNumberFormat="1" applyFont="1" applyBorder="1" applyAlignment="1" applyProtection="1">
      <alignment horizontal="left" vertical="center" wrapText="1"/>
      <protection/>
    </xf>
    <xf numFmtId="0" fontId="58" fillId="0" borderId="110" xfId="0" applyFont="1" applyBorder="1" applyAlignment="1">
      <alignment horizontal="left" vertical="center" wrapText="1"/>
    </xf>
    <xf numFmtId="0" fontId="58" fillId="0" borderId="111"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8" xfId="0" applyNumberFormat="1" applyFont="1" applyBorder="1" applyAlignment="1" applyProtection="1">
      <alignment horizontal="left" vertical="center" wrapText="1"/>
      <protection/>
    </xf>
    <xf numFmtId="0" fontId="33" fillId="0" borderId="128"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08"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09"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09"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08"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37" fillId="0" borderId="80"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2726</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2869</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tabSelected="1" zoomScalePageLayoutView="0" workbookViewId="0" topLeftCell="A1">
      <pane ySplit="1" topLeftCell="A50" activePane="bottomLeft" state="frozen"/>
      <selection pane="topLeft" activeCell="A1" sqref="A1"/>
      <selection pane="bottomLeft" activeCell="K49" sqref="K49"/>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2726</v>
      </c>
      <c r="L1" s="279"/>
    </row>
    <row r="2" spans="2:12" s="118" customFormat="1" ht="4.5" customHeight="1" thickBot="1">
      <c r="B2" s="130"/>
      <c r="C2" s="131"/>
      <c r="D2" s="131"/>
      <c r="E2" s="131"/>
      <c r="F2" s="131"/>
      <c r="G2" s="131"/>
      <c r="H2" s="131"/>
      <c r="I2" s="131"/>
      <c r="J2" s="131"/>
      <c r="K2" s="438"/>
      <c r="L2" s="438"/>
    </row>
    <row r="3" spans="2:12" s="27" customFormat="1" ht="30" customHeight="1" thickBot="1">
      <c r="B3" s="444" t="s">
        <v>2403</v>
      </c>
      <c r="C3" s="445"/>
      <c r="D3" s="132"/>
      <c r="E3" s="132"/>
      <c r="F3" s="108"/>
      <c r="G3" s="108"/>
      <c r="H3" s="108"/>
      <c r="I3" s="108"/>
      <c r="J3" s="108"/>
      <c r="K3" s="446" t="s">
        <v>644</v>
      </c>
      <c r="L3" s="447"/>
    </row>
    <row r="4" spans="2:12" s="27" customFormat="1" ht="30" customHeight="1">
      <c r="B4" s="439" t="s">
        <v>645</v>
      </c>
      <c r="C4" s="477"/>
      <c r="D4" s="477"/>
      <c r="E4" s="477"/>
      <c r="F4" s="477"/>
      <c r="G4" s="477"/>
      <c r="H4" s="477"/>
      <c r="I4" s="477"/>
      <c r="J4" s="477"/>
      <c r="K4" s="478"/>
      <c r="L4" s="478"/>
    </row>
    <row r="5" spans="2:12" s="27" customFormat="1" ht="30" customHeight="1">
      <c r="B5" s="479" t="s">
        <v>646</v>
      </c>
      <c r="C5" s="480"/>
      <c r="D5" s="480"/>
      <c r="E5" s="480"/>
      <c r="F5" s="480"/>
      <c r="G5" s="480"/>
      <c r="H5" s="480"/>
      <c r="I5" s="480"/>
      <c r="J5" s="481"/>
      <c r="K5" s="482"/>
      <c r="L5" s="482"/>
    </row>
    <row r="6" spans="2:16" s="30" customFormat="1" ht="19.5" customHeight="1">
      <c r="B6" s="443" t="str">
        <f>IF(OR(RefStr!J15="",RefStr!J19=""),P7,IF(RefStr!P4=1,"za razdoblje "&amp;TEXT(RefStr!E5,"dd.MM.YYYY.")&amp;" do "&amp;TEXT(RefStr!G5,"dd.MM.YYYY."),P6))</f>
        <v>za razdoblje 01.01.2022. do 31.12.2022.</v>
      </c>
      <c r="C6" s="442"/>
      <c r="D6" s="442"/>
      <c r="E6" s="442"/>
      <c r="F6" s="442"/>
      <c r="G6" s="442"/>
      <c r="H6" s="442"/>
      <c r="I6" s="442"/>
      <c r="J6" s="442"/>
      <c r="K6" s="442"/>
      <c r="L6" s="442"/>
      <c r="P6" s="264" t="s">
        <v>1519</v>
      </c>
    </row>
    <row r="7" spans="2:16" s="118" customFormat="1" ht="18" customHeight="1" thickBot="1">
      <c r="B7" s="422" t="s">
        <v>2703</v>
      </c>
      <c r="C7" s="448"/>
      <c r="D7" s="449" t="str">
        <f>IF(RefStr!P4=1,IF(RefStr!C7&lt;&gt;"",RefStr!C7,""),"")</f>
        <v>MLADA PERA UDRUGA ZA PROMICANJE DJEČ.LITERARNOG STVARALAŠTVA</v>
      </c>
      <c r="E7" s="450"/>
      <c r="F7" s="450"/>
      <c r="G7" s="450"/>
      <c r="H7" s="450"/>
      <c r="I7" s="450"/>
      <c r="J7" s="450"/>
      <c r="K7" s="450"/>
      <c r="L7" s="450"/>
      <c r="P7" s="27" t="s">
        <v>391</v>
      </c>
    </row>
    <row r="8" spans="2:12" s="118" customFormat="1" ht="18" customHeight="1" thickBot="1">
      <c r="B8" s="422" t="s">
        <v>809</v>
      </c>
      <c r="C8" s="422"/>
      <c r="D8" s="231">
        <f>IF(RefStr!P4=1,IF(RefStr!C9&lt;&gt;"",RefStr!C9,""),"")</f>
        <v>40000</v>
      </c>
      <c r="E8" s="121"/>
      <c r="F8" s="128" t="s">
        <v>812</v>
      </c>
      <c r="G8" s="429" t="str">
        <f>IF(RefStr!P4=1,IF(RefStr!E9&lt;&gt;"",RefStr!E9,""),"")</f>
        <v>Čakovec</v>
      </c>
      <c r="H8" s="430"/>
      <c r="I8" s="430"/>
      <c r="J8" s="430"/>
      <c r="K8" s="430"/>
      <c r="L8" s="430"/>
    </row>
    <row r="9" spans="2:12" s="118" customFormat="1" ht="18" customHeight="1" thickBot="1">
      <c r="B9" s="422" t="s">
        <v>2704</v>
      </c>
      <c r="C9" s="422"/>
      <c r="D9" s="429" t="str">
        <f>IF(RefStr!P4=1,IF(RefStr!C11&lt;&gt;"",RefStr!C11,""),"")</f>
        <v>Travnik 14/2</v>
      </c>
      <c r="E9" s="429"/>
      <c r="F9" s="429"/>
      <c r="G9" s="429"/>
      <c r="H9" s="429"/>
      <c r="I9" s="429"/>
      <c r="J9" s="429"/>
      <c r="K9" s="429"/>
      <c r="L9" s="429"/>
    </row>
    <row r="10" spans="2:12" s="118" customFormat="1" ht="18" customHeight="1" thickBot="1">
      <c r="B10" s="422" t="s">
        <v>334</v>
      </c>
      <c r="C10" s="422" t="s">
        <v>1657</v>
      </c>
      <c r="D10" s="434" t="str">
        <f>IF(RefStr!P4=1,IF(RefStr!C13&lt;&gt;"",RefStr!C13,""),"")</f>
        <v>HR3124020061100838696</v>
      </c>
      <c r="E10" s="435"/>
      <c r="F10" s="435"/>
      <c r="G10" s="122"/>
      <c r="H10" s="122"/>
      <c r="I10" s="136"/>
      <c r="J10" s="128" t="s">
        <v>1541</v>
      </c>
      <c r="K10" s="227">
        <f>IF(RefStr!P4=1,IF(RefStr!J9&lt;&gt;"",RefStr!J9,""),"")</f>
        <v>397330</v>
      </c>
      <c r="L10" s="136"/>
    </row>
    <row r="11" spans="2:12" s="118" customFormat="1" ht="18" customHeight="1" thickBot="1">
      <c r="B11" s="399" t="s">
        <v>2706</v>
      </c>
      <c r="C11" s="400"/>
      <c r="D11" s="120" t="str">
        <f>IF(RefStr!P4=1,IF(RefStr!C15&lt;&gt;"",RefStr!C15,""),"")</f>
        <v>9499</v>
      </c>
      <c r="E11" s="232" t="str">
        <f>IF(RefStr!D15&lt;&gt;"",RefStr!D15,"")</f>
        <v>Djelatnosti ostalih članskih organizacija, d. n.</v>
      </c>
      <c r="F11" s="123"/>
      <c r="G11" s="136"/>
      <c r="H11" s="136"/>
      <c r="I11" s="137"/>
      <c r="J11" s="208" t="s">
        <v>2329</v>
      </c>
      <c r="K11" s="226" t="str">
        <f>IF(RefStr!P4=1,IF(RefStr!J11&lt;&gt;"",RefStr!J11,""),"")</f>
        <v>04766962</v>
      </c>
      <c r="L11" s="136"/>
    </row>
    <row r="12" spans="2:12" s="118" customFormat="1" ht="18" customHeight="1" thickBot="1">
      <c r="B12" s="422" t="s">
        <v>1659</v>
      </c>
      <c r="C12" s="400"/>
      <c r="D12" s="124">
        <f>IF(RefStr!P4=1,IF(RefStr!C17&lt;&gt;"",RefStr!C17,""),"")</f>
        <v>60</v>
      </c>
      <c r="E12" s="233" t="str">
        <f>IF(RefStr!D17&lt;&gt;"",RefStr!D17,"")</f>
        <v>Grad/općina: ČAKOVEC</v>
      </c>
      <c r="F12" s="125"/>
      <c r="G12" s="122"/>
      <c r="H12" s="122"/>
      <c r="I12" s="126"/>
      <c r="J12" s="208" t="s">
        <v>1542</v>
      </c>
      <c r="K12" s="423">
        <f>IF(RefStr!P4=1,IF(RefStr!J13&lt;&gt;"",RefStr!J13,""),"")</f>
        <v>87357284966</v>
      </c>
      <c r="L12" s="424"/>
    </row>
    <row r="13" spans="2:12" s="118" customFormat="1" ht="18" customHeight="1" thickBot="1">
      <c r="B13" s="136"/>
      <c r="C13" s="127"/>
      <c r="D13" s="262"/>
      <c r="E13" s="263"/>
      <c r="F13" s="263"/>
      <c r="G13" s="263"/>
      <c r="H13" s="263"/>
      <c r="I13" s="399" t="s">
        <v>1658</v>
      </c>
      <c r="J13" s="400"/>
      <c r="K13" s="133" t="str">
        <f>IF(RefStr!P4=1,IF(RefStr!J15&lt;&gt;"",RefStr!J15,""),"")</f>
        <v>2022-12</v>
      </c>
      <c r="L13" s="136"/>
    </row>
    <row r="14" spans="2:12" s="118" customFormat="1" ht="18" customHeight="1" thickBot="1">
      <c r="B14" s="128"/>
      <c r="C14" s="128"/>
      <c r="D14" s="263"/>
      <c r="E14" s="263"/>
      <c r="F14" s="263"/>
      <c r="G14" s="263"/>
      <c r="H14" s="263"/>
      <c r="I14" s="138"/>
      <c r="J14" s="208" t="s">
        <v>2705</v>
      </c>
      <c r="K14" s="230">
        <f>IF(RefStr!P4=1,IF(RefStr!J17&lt;&gt;"",RefStr!J17,""),"")</f>
        <v>20</v>
      </c>
      <c r="L14" s="129"/>
    </row>
    <row r="15" spans="2:12" s="27" customFormat="1" ht="15" customHeight="1">
      <c r="B15" s="390" t="str">
        <f>"Verzija Excel datoteke: "&amp;MID(PraviPod707!G30,1,1)&amp;"."&amp;MID(PraviPod707!G30,2,1)&amp;"."&amp;MID(PraviPod707!G30,3,1)&amp;"."</f>
        <v>Verzija Excel datoteke: 6.0.3.</v>
      </c>
      <c r="C15" s="476"/>
      <c r="D15" s="476"/>
      <c r="F15" s="37"/>
      <c r="G15" s="40"/>
      <c r="H15" s="40"/>
      <c r="I15" s="41"/>
      <c r="J15" s="41"/>
      <c r="K15" s="38"/>
      <c r="L15" s="71" t="s">
        <v>1196</v>
      </c>
    </row>
    <row r="16" spans="2:12" s="27" customFormat="1" ht="34.5" customHeight="1">
      <c r="B16" s="90" t="s">
        <v>2862</v>
      </c>
      <c r="C16" s="387" t="s">
        <v>811</v>
      </c>
      <c r="D16" s="387"/>
      <c r="E16" s="387"/>
      <c r="F16" s="387"/>
      <c r="G16" s="388"/>
      <c r="H16" s="388"/>
      <c r="I16" s="86" t="s">
        <v>810</v>
      </c>
      <c r="J16" s="87" t="s">
        <v>1668</v>
      </c>
      <c r="K16" s="88" t="s">
        <v>1669</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82" t="s">
        <v>647</v>
      </c>
      <c r="C18" s="383" t="s">
        <v>1335</v>
      </c>
      <c r="D18" s="383"/>
      <c r="E18" s="383"/>
      <c r="F18" s="383"/>
      <c r="G18" s="383"/>
      <c r="H18" s="383"/>
      <c r="I18" s="383"/>
      <c r="J18" s="383"/>
      <c r="K18" s="383"/>
      <c r="L18" s="384"/>
    </row>
    <row r="19" spans="2:17" s="27" customFormat="1" ht="12.75">
      <c r="B19" s="196" t="s">
        <v>1336</v>
      </c>
      <c r="C19" s="484" t="s">
        <v>1337</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1338</v>
      </c>
      <c r="C20" s="473" t="s">
        <v>1339</v>
      </c>
      <c r="D20" s="474"/>
      <c r="E20" s="474"/>
      <c r="F20" s="474"/>
      <c r="G20" s="474"/>
      <c r="H20" s="475"/>
      <c r="I20" s="192">
        <v>2</v>
      </c>
      <c r="J20" s="193"/>
      <c r="K20" s="193"/>
      <c r="L20" s="183" t="str">
        <f t="shared" si="0"/>
        <v>-</v>
      </c>
      <c r="M20" s="97"/>
      <c r="N20" s="33"/>
      <c r="P20" s="34"/>
      <c r="Q20" s="28"/>
    </row>
    <row r="21" spans="2:17" s="27" customFormat="1" ht="12.75">
      <c r="B21" s="197" t="s">
        <v>1340</v>
      </c>
      <c r="C21" s="473" t="s">
        <v>933</v>
      </c>
      <c r="D21" s="474"/>
      <c r="E21" s="474"/>
      <c r="F21" s="474"/>
      <c r="G21" s="474"/>
      <c r="H21" s="475"/>
      <c r="I21" s="192">
        <v>3</v>
      </c>
      <c r="J21" s="193"/>
      <c r="K21" s="193"/>
      <c r="L21" s="183" t="str">
        <f t="shared" si="0"/>
        <v>-</v>
      </c>
      <c r="M21" s="97"/>
      <c r="N21" s="33"/>
      <c r="P21" s="34"/>
      <c r="Q21" s="28"/>
    </row>
    <row r="22" spans="2:17" s="27" customFormat="1" ht="12.75">
      <c r="B22" s="197" t="s">
        <v>934</v>
      </c>
      <c r="C22" s="473" t="s">
        <v>2863</v>
      </c>
      <c r="D22" s="474"/>
      <c r="E22" s="474"/>
      <c r="F22" s="474"/>
      <c r="G22" s="474"/>
      <c r="H22" s="475"/>
      <c r="I22" s="192">
        <v>4</v>
      </c>
      <c r="J22" s="267">
        <f>SUM(J23:J28)</f>
        <v>32328</v>
      </c>
      <c r="K22" s="267">
        <f>SUM(K23:K28)</f>
        <v>36375</v>
      </c>
      <c r="L22" s="183">
        <f t="shared" si="0"/>
        <v>112.51855976243503</v>
      </c>
      <c r="M22" s="97"/>
      <c r="N22" s="33"/>
      <c r="P22" s="34"/>
      <c r="Q22" s="28"/>
    </row>
    <row r="23" spans="2:17" s="27" customFormat="1" ht="12.75">
      <c r="B23" s="197" t="s">
        <v>935</v>
      </c>
      <c r="C23" s="473" t="s">
        <v>936</v>
      </c>
      <c r="D23" s="474"/>
      <c r="E23" s="474"/>
      <c r="F23" s="474"/>
      <c r="G23" s="474"/>
      <c r="H23" s="475"/>
      <c r="I23" s="192">
        <v>5</v>
      </c>
      <c r="J23" s="193"/>
      <c r="K23" s="193"/>
      <c r="L23" s="183" t="str">
        <f t="shared" si="0"/>
        <v>-</v>
      </c>
      <c r="M23" s="97"/>
      <c r="N23" s="33"/>
      <c r="P23" s="34"/>
      <c r="Q23" s="28"/>
    </row>
    <row r="24" spans="2:17" s="27" customFormat="1" ht="12.75">
      <c r="B24" s="197" t="s">
        <v>937</v>
      </c>
      <c r="C24" s="473" t="s">
        <v>938</v>
      </c>
      <c r="D24" s="474"/>
      <c r="E24" s="474"/>
      <c r="F24" s="474"/>
      <c r="G24" s="474"/>
      <c r="H24" s="475"/>
      <c r="I24" s="192">
        <v>6</v>
      </c>
      <c r="J24" s="193">
        <v>16920</v>
      </c>
      <c r="K24" s="193">
        <v>29896</v>
      </c>
      <c r="L24" s="183">
        <f t="shared" si="0"/>
        <v>176.6903073286052</v>
      </c>
      <c r="M24" s="97"/>
      <c r="N24" s="33"/>
      <c r="P24" s="34"/>
      <c r="Q24" s="28"/>
    </row>
    <row r="25" spans="2:17" s="27" customFormat="1" ht="12.75">
      <c r="B25" s="197" t="s">
        <v>939</v>
      </c>
      <c r="C25" s="473" t="s">
        <v>940</v>
      </c>
      <c r="D25" s="474"/>
      <c r="E25" s="474"/>
      <c r="F25" s="474"/>
      <c r="G25" s="474"/>
      <c r="H25" s="475"/>
      <c r="I25" s="192">
        <v>7</v>
      </c>
      <c r="J25" s="193"/>
      <c r="K25" s="193"/>
      <c r="L25" s="183" t="str">
        <f t="shared" si="0"/>
        <v>-</v>
      </c>
      <c r="M25" s="97"/>
      <c r="N25" s="33"/>
      <c r="P25" s="34"/>
      <c r="Q25" s="28"/>
    </row>
    <row r="26" spans="2:17" s="27" customFormat="1" ht="12.75">
      <c r="B26" s="197" t="s">
        <v>941</v>
      </c>
      <c r="C26" s="473" t="s">
        <v>942</v>
      </c>
      <c r="D26" s="474"/>
      <c r="E26" s="474"/>
      <c r="F26" s="474"/>
      <c r="G26" s="474"/>
      <c r="H26" s="475"/>
      <c r="I26" s="192">
        <v>8</v>
      </c>
      <c r="J26" s="193">
        <v>13128</v>
      </c>
      <c r="K26" s="193">
        <v>5458</v>
      </c>
      <c r="L26" s="183">
        <f t="shared" si="0"/>
        <v>41.575258988421695</v>
      </c>
      <c r="M26" s="97"/>
      <c r="N26" s="33"/>
      <c r="P26" s="34"/>
      <c r="Q26" s="28"/>
    </row>
    <row r="27" spans="2:17" s="27" customFormat="1" ht="12.75">
      <c r="B27" s="197" t="s">
        <v>943</v>
      </c>
      <c r="C27" s="473" t="s">
        <v>944</v>
      </c>
      <c r="D27" s="474"/>
      <c r="E27" s="474"/>
      <c r="F27" s="474"/>
      <c r="G27" s="474"/>
      <c r="H27" s="475"/>
      <c r="I27" s="192">
        <v>9</v>
      </c>
      <c r="J27" s="193">
        <v>2280</v>
      </c>
      <c r="K27" s="193">
        <v>1021</v>
      </c>
      <c r="L27" s="183">
        <f t="shared" si="0"/>
        <v>44.780701754385966</v>
      </c>
      <c r="M27" s="97"/>
      <c r="N27" s="33"/>
      <c r="P27" s="34"/>
      <c r="Q27" s="28"/>
    </row>
    <row r="28" spans="2:17" s="27" customFormat="1" ht="12.75">
      <c r="B28" s="197" t="s">
        <v>945</v>
      </c>
      <c r="C28" s="473" t="s">
        <v>946</v>
      </c>
      <c r="D28" s="474"/>
      <c r="E28" s="474"/>
      <c r="F28" s="474"/>
      <c r="G28" s="474"/>
      <c r="H28" s="475"/>
      <c r="I28" s="192">
        <v>10</v>
      </c>
      <c r="J28" s="193"/>
      <c r="K28" s="193"/>
      <c r="L28" s="183" t="str">
        <f t="shared" si="0"/>
        <v>-</v>
      </c>
      <c r="M28" s="97"/>
      <c r="N28" s="33"/>
      <c r="P28" s="34"/>
      <c r="Q28" s="28"/>
    </row>
    <row r="29" spans="2:17" s="27" customFormat="1" ht="12.75">
      <c r="B29" s="197" t="s">
        <v>947</v>
      </c>
      <c r="C29" s="473" t="s">
        <v>948</v>
      </c>
      <c r="D29" s="474"/>
      <c r="E29" s="474"/>
      <c r="F29" s="474"/>
      <c r="G29" s="474"/>
      <c r="H29" s="475"/>
      <c r="I29" s="192">
        <v>11</v>
      </c>
      <c r="J29" s="193"/>
      <c r="K29" s="193"/>
      <c r="L29" s="183" t="str">
        <f t="shared" si="0"/>
        <v>-</v>
      </c>
      <c r="M29" s="97"/>
      <c r="N29" s="33"/>
      <c r="P29" s="34"/>
      <c r="Q29" s="28"/>
    </row>
    <row r="30" spans="2:17" s="27" customFormat="1" ht="12.75">
      <c r="B30" s="197" t="s">
        <v>949</v>
      </c>
      <c r="C30" s="473" t="s">
        <v>950</v>
      </c>
      <c r="D30" s="474"/>
      <c r="E30" s="474"/>
      <c r="F30" s="474"/>
      <c r="G30" s="474"/>
      <c r="H30" s="475"/>
      <c r="I30" s="192">
        <v>12</v>
      </c>
      <c r="J30" s="193"/>
      <c r="K30" s="193"/>
      <c r="L30" s="183" t="str">
        <f t="shared" si="0"/>
        <v>-</v>
      </c>
      <c r="M30" s="97"/>
      <c r="N30" s="33"/>
      <c r="P30" s="34"/>
      <c r="Q30" s="28"/>
    </row>
    <row r="31" spans="2:17" s="27" customFormat="1" ht="12.75">
      <c r="B31" s="197" t="s">
        <v>951</v>
      </c>
      <c r="C31" s="473" t="s">
        <v>952</v>
      </c>
      <c r="D31" s="474"/>
      <c r="E31" s="474"/>
      <c r="F31" s="474"/>
      <c r="G31" s="474"/>
      <c r="H31" s="475"/>
      <c r="I31" s="192">
        <v>13</v>
      </c>
      <c r="J31" s="193"/>
      <c r="K31" s="193"/>
      <c r="L31" s="183" t="str">
        <f t="shared" si="0"/>
        <v>-</v>
      </c>
      <c r="M31" s="97"/>
      <c r="N31" s="33"/>
      <c r="P31" s="34"/>
      <c r="Q31" s="28"/>
    </row>
    <row r="32" spans="2:17" s="27" customFormat="1" ht="12.75">
      <c r="B32" s="197" t="s">
        <v>953</v>
      </c>
      <c r="C32" s="473" t="s">
        <v>139</v>
      </c>
      <c r="D32" s="474"/>
      <c r="E32" s="474"/>
      <c r="F32" s="474"/>
      <c r="G32" s="474"/>
      <c r="H32" s="475"/>
      <c r="I32" s="192">
        <v>14</v>
      </c>
      <c r="J32" s="193"/>
      <c r="K32" s="193"/>
      <c r="L32" s="183" t="str">
        <f t="shared" si="0"/>
        <v>-</v>
      </c>
      <c r="M32" s="97"/>
      <c r="N32" s="33"/>
      <c r="P32" s="34"/>
      <c r="Q32" s="28"/>
    </row>
    <row r="33" spans="2:17" s="27" customFormat="1" ht="12.75">
      <c r="B33" s="198"/>
      <c r="C33" s="504" t="s">
        <v>2864</v>
      </c>
      <c r="D33" s="505"/>
      <c r="E33" s="505"/>
      <c r="F33" s="505"/>
      <c r="G33" s="505"/>
      <c r="H33" s="506"/>
      <c r="I33" s="199">
        <v>15</v>
      </c>
      <c r="J33" s="268">
        <f>SUM(J19:J22)+SUM(J29:J32)</f>
        <v>32328</v>
      </c>
      <c r="K33" s="268">
        <f>SUM(K19:K22)+SUM(K29:K32)</f>
        <v>36375</v>
      </c>
      <c r="L33" s="184">
        <f t="shared" si="0"/>
        <v>112.51855976243503</v>
      </c>
      <c r="M33" s="97"/>
      <c r="N33" s="33"/>
      <c r="P33" s="34"/>
      <c r="Q33" s="28"/>
    </row>
    <row r="34" spans="2:12" s="27" customFormat="1" ht="15" customHeight="1">
      <c r="B34" s="463" t="s">
        <v>648</v>
      </c>
      <c r="C34" s="464" t="s">
        <v>140</v>
      </c>
      <c r="D34" s="464"/>
      <c r="E34" s="464"/>
      <c r="F34" s="464"/>
      <c r="G34" s="464"/>
      <c r="H34" s="464"/>
      <c r="I34" s="464"/>
      <c r="J34" s="464"/>
      <c r="K34" s="464"/>
      <c r="L34" s="465"/>
    </row>
    <row r="35" spans="2:17" s="27" customFormat="1" ht="12.75">
      <c r="B35" s="196" t="s">
        <v>1336</v>
      </c>
      <c r="C35" s="484" t="s">
        <v>2865</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v>
      </c>
      <c r="C36" s="473" t="s">
        <v>2866</v>
      </c>
      <c r="D36" s="474"/>
      <c r="E36" s="474"/>
      <c r="F36" s="474"/>
      <c r="G36" s="474"/>
      <c r="H36" s="475"/>
      <c r="I36" s="192">
        <v>17</v>
      </c>
      <c r="J36" s="193"/>
      <c r="K36" s="193"/>
      <c r="L36" s="194" t="str">
        <f t="shared" si="0"/>
        <v>-</v>
      </c>
      <c r="M36" s="97"/>
      <c r="N36" s="33"/>
      <c r="P36" s="34"/>
      <c r="Q36" s="28"/>
    </row>
    <row r="37" spans="2:17" s="27" customFormat="1" ht="12.75">
      <c r="B37" s="197" t="s">
        <v>142</v>
      </c>
      <c r="C37" s="473" t="s">
        <v>2867</v>
      </c>
      <c r="D37" s="474"/>
      <c r="E37" s="474"/>
      <c r="F37" s="474"/>
      <c r="G37" s="474"/>
      <c r="H37" s="475"/>
      <c r="I37" s="192">
        <v>18</v>
      </c>
      <c r="J37" s="193"/>
      <c r="K37" s="193"/>
      <c r="L37" s="194" t="str">
        <f t="shared" si="0"/>
        <v>-</v>
      </c>
      <c r="M37" s="97"/>
      <c r="N37" s="33"/>
      <c r="P37" s="34"/>
      <c r="Q37" s="28"/>
    </row>
    <row r="38" spans="2:17" s="27" customFormat="1" ht="12.75">
      <c r="B38" s="197" t="s">
        <v>1338</v>
      </c>
      <c r="C38" s="473" t="s">
        <v>143</v>
      </c>
      <c r="D38" s="474"/>
      <c r="E38" s="474"/>
      <c r="F38" s="474"/>
      <c r="G38" s="474"/>
      <c r="H38" s="475"/>
      <c r="I38" s="192">
        <v>19</v>
      </c>
      <c r="J38" s="193"/>
      <c r="K38" s="193"/>
      <c r="L38" s="194" t="str">
        <f t="shared" si="0"/>
        <v>-</v>
      </c>
      <c r="M38" s="97"/>
      <c r="N38" s="33"/>
      <c r="P38" s="34"/>
      <c r="Q38" s="28"/>
    </row>
    <row r="39" spans="2:17" s="27" customFormat="1" ht="12.75">
      <c r="B39" s="197" t="s">
        <v>1340</v>
      </c>
      <c r="C39" s="473" t="s">
        <v>144</v>
      </c>
      <c r="D39" s="474"/>
      <c r="E39" s="474"/>
      <c r="F39" s="474"/>
      <c r="G39" s="474"/>
      <c r="H39" s="475"/>
      <c r="I39" s="192">
        <v>20</v>
      </c>
      <c r="J39" s="193"/>
      <c r="K39" s="193"/>
      <c r="L39" s="194" t="str">
        <f t="shared" si="0"/>
        <v>-</v>
      </c>
      <c r="M39" s="97"/>
      <c r="N39" s="33"/>
      <c r="P39" s="34"/>
      <c r="Q39" s="28"/>
    </row>
    <row r="40" spans="2:17" s="27" customFormat="1" ht="12.75">
      <c r="B40" s="197" t="s">
        <v>934</v>
      </c>
      <c r="C40" s="473" t="s">
        <v>145</v>
      </c>
      <c r="D40" s="474"/>
      <c r="E40" s="474"/>
      <c r="F40" s="474"/>
      <c r="G40" s="474"/>
      <c r="H40" s="475"/>
      <c r="I40" s="192">
        <v>21</v>
      </c>
      <c r="J40" s="193">
        <v>628</v>
      </c>
      <c r="K40" s="193">
        <v>4498</v>
      </c>
      <c r="L40" s="194">
        <f t="shared" si="0"/>
        <v>716.2420382165604</v>
      </c>
      <c r="M40" s="97"/>
      <c r="N40" s="33"/>
      <c r="P40" s="34"/>
      <c r="Q40" s="28"/>
    </row>
    <row r="41" spans="2:17" s="27" customFormat="1" ht="12.75">
      <c r="B41" s="197" t="s">
        <v>947</v>
      </c>
      <c r="C41" s="473" t="s">
        <v>146</v>
      </c>
      <c r="D41" s="474"/>
      <c r="E41" s="474"/>
      <c r="F41" s="474"/>
      <c r="G41" s="474"/>
      <c r="H41" s="475"/>
      <c r="I41" s="192">
        <v>22</v>
      </c>
      <c r="J41" s="193">
        <v>18646</v>
      </c>
      <c r="K41" s="193">
        <v>13471</v>
      </c>
      <c r="L41" s="194">
        <f t="shared" si="0"/>
        <v>72.2460581357932</v>
      </c>
      <c r="M41" s="97"/>
      <c r="N41" s="33"/>
      <c r="P41" s="34"/>
      <c r="Q41" s="28"/>
    </row>
    <row r="42" spans="2:17" s="27" customFormat="1" ht="12.75">
      <c r="B42" s="197" t="s">
        <v>949</v>
      </c>
      <c r="C42" s="473" t="s">
        <v>147</v>
      </c>
      <c r="D42" s="474"/>
      <c r="E42" s="474"/>
      <c r="F42" s="474"/>
      <c r="G42" s="474"/>
      <c r="H42" s="475"/>
      <c r="I42" s="192">
        <v>23</v>
      </c>
      <c r="J42" s="193">
        <v>8195</v>
      </c>
      <c r="K42" s="193">
        <v>8928</v>
      </c>
      <c r="L42" s="194">
        <f t="shared" si="0"/>
        <v>108.9444783404515</v>
      </c>
      <c r="M42" s="97"/>
      <c r="N42" s="33"/>
      <c r="P42" s="34"/>
      <c r="Q42" s="28"/>
    </row>
    <row r="43" spans="2:17" s="27" customFormat="1" ht="12.75">
      <c r="B43" s="197" t="s">
        <v>951</v>
      </c>
      <c r="C43" s="473" t="s">
        <v>148</v>
      </c>
      <c r="D43" s="474"/>
      <c r="E43" s="474"/>
      <c r="F43" s="474"/>
      <c r="G43" s="474"/>
      <c r="H43" s="475"/>
      <c r="I43" s="192">
        <v>24</v>
      </c>
      <c r="J43" s="193">
        <v>1040</v>
      </c>
      <c r="K43" s="193">
        <v>1168</v>
      </c>
      <c r="L43" s="194">
        <f t="shared" si="0"/>
        <v>112.3076923076923</v>
      </c>
      <c r="M43" s="97"/>
      <c r="N43" s="33"/>
      <c r="P43" s="34"/>
      <c r="Q43" s="28"/>
    </row>
    <row r="44" spans="2:17" s="27" customFormat="1" ht="12.75">
      <c r="B44" s="197" t="s">
        <v>1831</v>
      </c>
      <c r="C44" s="473" t="s">
        <v>1832</v>
      </c>
      <c r="D44" s="474"/>
      <c r="E44" s="474"/>
      <c r="F44" s="474"/>
      <c r="G44" s="474"/>
      <c r="H44" s="475"/>
      <c r="I44" s="192">
        <v>25</v>
      </c>
      <c r="J44" s="193"/>
      <c r="K44" s="193"/>
      <c r="L44" s="194" t="str">
        <f t="shared" si="0"/>
        <v>-</v>
      </c>
      <c r="M44" s="97"/>
      <c r="N44" s="33"/>
      <c r="P44" s="34"/>
      <c r="Q44" s="28"/>
    </row>
    <row r="45" spans="2:17" s="27" customFormat="1" ht="12.75">
      <c r="B45" s="197" t="s">
        <v>1833</v>
      </c>
      <c r="C45" s="473" t="s">
        <v>1834</v>
      </c>
      <c r="D45" s="474"/>
      <c r="E45" s="474"/>
      <c r="F45" s="474"/>
      <c r="G45" s="474"/>
      <c r="H45" s="475"/>
      <c r="I45" s="192">
        <v>26</v>
      </c>
      <c r="J45" s="193"/>
      <c r="K45" s="193"/>
      <c r="L45" s="194" t="str">
        <f t="shared" si="0"/>
        <v>-</v>
      </c>
      <c r="M45" s="97"/>
      <c r="N45" s="33"/>
      <c r="P45" s="34"/>
      <c r="Q45" s="28"/>
    </row>
    <row r="46" spans="2:17" s="27" customFormat="1" ht="12.75">
      <c r="B46" s="197" t="s">
        <v>1835</v>
      </c>
      <c r="C46" s="473" t="s">
        <v>12</v>
      </c>
      <c r="D46" s="474"/>
      <c r="E46" s="474"/>
      <c r="F46" s="474"/>
      <c r="G46" s="474"/>
      <c r="H46" s="475"/>
      <c r="I46" s="192">
        <v>27</v>
      </c>
      <c r="J46" s="193">
        <v>1897</v>
      </c>
      <c r="K46" s="193">
        <v>3526</v>
      </c>
      <c r="L46" s="194">
        <f t="shared" si="0"/>
        <v>185.87243015287297</v>
      </c>
      <c r="M46" s="97"/>
      <c r="N46" s="33"/>
      <c r="P46" s="34"/>
      <c r="Q46" s="28"/>
    </row>
    <row r="47" spans="2:17" s="27" customFormat="1" ht="12.75">
      <c r="B47" s="252"/>
      <c r="C47" s="490" t="s">
        <v>2400</v>
      </c>
      <c r="D47" s="491"/>
      <c r="E47" s="491"/>
      <c r="F47" s="491"/>
      <c r="G47" s="491"/>
      <c r="H47" s="492"/>
      <c r="I47" s="253">
        <v>28</v>
      </c>
      <c r="J47" s="269">
        <f>J35+J38+J39+J40+J41+J42+J43+J44+J45+J46</f>
        <v>30406</v>
      </c>
      <c r="K47" s="269">
        <f>K35+K38+K39+K40+K41+K42+K43+K44+K45+K46</f>
        <v>31591</v>
      </c>
      <c r="L47" s="254">
        <f t="shared" si="0"/>
        <v>103.8972571203052</v>
      </c>
      <c r="M47" s="97"/>
      <c r="N47" s="33"/>
      <c r="P47" s="34"/>
      <c r="Q47" s="28"/>
    </row>
    <row r="48" spans="2:17" s="27" customFormat="1" ht="12.75">
      <c r="B48" s="258" t="s">
        <v>13</v>
      </c>
      <c r="C48" s="493" t="s">
        <v>2401</v>
      </c>
      <c r="D48" s="494"/>
      <c r="E48" s="494"/>
      <c r="F48" s="494"/>
      <c r="G48" s="494"/>
      <c r="H48" s="495"/>
      <c r="I48" s="259">
        <v>29</v>
      </c>
      <c r="J48" s="270">
        <f>J33-J47</f>
        <v>1922</v>
      </c>
      <c r="K48" s="270">
        <f>K33-K47</f>
        <v>4784</v>
      </c>
      <c r="L48" s="260">
        <f t="shared" si="0"/>
        <v>248.90738813735692</v>
      </c>
      <c r="M48" s="97"/>
      <c r="N48" s="33"/>
      <c r="P48" s="34"/>
      <c r="Q48" s="28"/>
    </row>
    <row r="49" spans="2:17" s="27" customFormat="1" ht="12.75">
      <c r="B49" s="255" t="s">
        <v>14</v>
      </c>
      <c r="C49" s="496" t="s">
        <v>15</v>
      </c>
      <c r="D49" s="497"/>
      <c r="E49" s="497"/>
      <c r="F49" s="497"/>
      <c r="G49" s="497"/>
      <c r="H49" s="498"/>
      <c r="I49" s="256">
        <v>30</v>
      </c>
      <c r="J49" s="193">
        <v>546</v>
      </c>
      <c r="K49" s="268">
        <f>SUM(J51:J53)</f>
        <v>2468</v>
      </c>
      <c r="L49" s="257">
        <f t="shared" si="0"/>
        <v>452.01465201465203</v>
      </c>
      <c r="M49" s="97"/>
      <c r="N49" s="33"/>
      <c r="P49" s="34"/>
      <c r="Q49" s="28"/>
    </row>
    <row r="50" spans="2:12" s="27" customFormat="1" ht="34.5" customHeight="1">
      <c r="B50" s="98" t="s">
        <v>2862</v>
      </c>
      <c r="C50" s="499" t="s">
        <v>2713</v>
      </c>
      <c r="D50" s="499"/>
      <c r="E50" s="499"/>
      <c r="F50" s="499"/>
      <c r="G50" s="500"/>
      <c r="H50" s="500"/>
      <c r="I50" s="99" t="s">
        <v>810</v>
      </c>
      <c r="J50" s="100" t="s">
        <v>16</v>
      </c>
      <c r="K50" s="101" t="s">
        <v>2237</v>
      </c>
      <c r="L50" s="102" t="s">
        <v>1332</v>
      </c>
    </row>
    <row r="51" spans="2:17" s="27" customFormat="1" ht="12.75">
      <c r="B51" s="185" t="s">
        <v>1336</v>
      </c>
      <c r="C51" s="487" t="s">
        <v>17</v>
      </c>
      <c r="D51" s="488"/>
      <c r="E51" s="488"/>
      <c r="F51" s="488"/>
      <c r="G51" s="488"/>
      <c r="H51" s="489"/>
      <c r="I51" s="200">
        <v>31</v>
      </c>
      <c r="J51" s="201">
        <v>2468</v>
      </c>
      <c r="K51" s="201">
        <v>7252</v>
      </c>
      <c r="L51" s="202">
        <f t="shared" si="0"/>
        <v>293.84116693679096</v>
      </c>
      <c r="M51" s="97"/>
      <c r="N51" s="33"/>
      <c r="P51" s="34"/>
      <c r="Q51" s="28"/>
    </row>
    <row r="52" spans="2:17" s="27" customFormat="1" ht="12.75">
      <c r="B52" s="188" t="s">
        <v>1338</v>
      </c>
      <c r="C52" s="473" t="s">
        <v>18</v>
      </c>
      <c r="D52" s="474"/>
      <c r="E52" s="474"/>
      <c r="F52" s="474"/>
      <c r="G52" s="474"/>
      <c r="H52" s="483"/>
      <c r="I52" s="203">
        <v>32</v>
      </c>
      <c r="J52" s="204"/>
      <c r="K52" s="204"/>
      <c r="L52" s="205" t="str">
        <f t="shared" si="0"/>
        <v>-</v>
      </c>
      <c r="M52" s="97"/>
      <c r="N52" s="33"/>
      <c r="P52" s="34"/>
      <c r="Q52" s="28"/>
    </row>
    <row r="53" spans="2:17" s="27" customFormat="1" ht="12.75">
      <c r="B53" s="188" t="s">
        <v>1340</v>
      </c>
      <c r="C53" s="473" t="s">
        <v>727</v>
      </c>
      <c r="D53" s="474"/>
      <c r="E53" s="474"/>
      <c r="F53" s="474"/>
      <c r="G53" s="474"/>
      <c r="H53" s="483"/>
      <c r="I53" s="203">
        <v>33</v>
      </c>
      <c r="J53" s="204"/>
      <c r="K53" s="204"/>
      <c r="L53" s="205" t="str">
        <f t="shared" si="0"/>
        <v>-</v>
      </c>
      <c r="M53" s="97"/>
      <c r="N53" s="33"/>
      <c r="P53" s="34"/>
      <c r="Q53" s="28"/>
    </row>
    <row r="54" spans="2:17" s="27" customFormat="1" ht="12.75">
      <c r="B54" s="188" t="s">
        <v>934</v>
      </c>
      <c r="C54" s="473" t="s">
        <v>728</v>
      </c>
      <c r="D54" s="474"/>
      <c r="E54" s="474"/>
      <c r="F54" s="474"/>
      <c r="G54" s="474"/>
      <c r="H54" s="483"/>
      <c r="I54" s="203">
        <v>34</v>
      </c>
      <c r="J54" s="204"/>
      <c r="K54" s="204"/>
      <c r="L54" s="205" t="str">
        <f t="shared" si="0"/>
        <v>-</v>
      </c>
      <c r="M54" s="97"/>
      <c r="N54" s="33"/>
      <c r="P54" s="34"/>
      <c r="Q54" s="28"/>
    </row>
    <row r="55" spans="2:17" s="27" customFormat="1" ht="12.75">
      <c r="B55" s="188" t="s">
        <v>947</v>
      </c>
      <c r="C55" s="473" t="s">
        <v>729</v>
      </c>
      <c r="D55" s="474"/>
      <c r="E55" s="474"/>
      <c r="F55" s="474"/>
      <c r="G55" s="474"/>
      <c r="H55" s="483"/>
      <c r="I55" s="203">
        <v>35</v>
      </c>
      <c r="J55" s="204"/>
      <c r="K55" s="204"/>
      <c r="L55" s="205" t="str">
        <f t="shared" si="0"/>
        <v>-</v>
      </c>
      <c r="M55" s="97"/>
      <c r="N55" s="33"/>
      <c r="P55" s="34"/>
      <c r="Q55" s="28"/>
    </row>
    <row r="56" spans="2:17" s="27" customFormat="1" ht="12.75">
      <c r="B56" s="188" t="s">
        <v>949</v>
      </c>
      <c r="C56" s="473" t="s">
        <v>730</v>
      </c>
      <c r="D56" s="474"/>
      <c r="E56" s="474"/>
      <c r="F56" s="474"/>
      <c r="G56" s="474"/>
      <c r="H56" s="483"/>
      <c r="I56" s="203">
        <v>36</v>
      </c>
      <c r="J56" s="204"/>
      <c r="K56" s="204"/>
      <c r="L56" s="205" t="str">
        <f t="shared" si="0"/>
        <v>-</v>
      </c>
      <c r="M56" s="97"/>
      <c r="N56" s="33"/>
      <c r="P56" s="34"/>
      <c r="Q56" s="28"/>
    </row>
    <row r="57" spans="2:17" s="27" customFormat="1" ht="12.75">
      <c r="B57" s="188" t="s">
        <v>951</v>
      </c>
      <c r="C57" s="473" t="s">
        <v>731</v>
      </c>
      <c r="D57" s="474"/>
      <c r="E57" s="474"/>
      <c r="F57" s="474"/>
      <c r="G57" s="474"/>
      <c r="H57" s="483"/>
      <c r="I57" s="203">
        <v>37</v>
      </c>
      <c r="J57" s="204"/>
      <c r="K57" s="204"/>
      <c r="L57" s="205" t="str">
        <f t="shared" si="0"/>
        <v>-</v>
      </c>
      <c r="M57" s="97"/>
      <c r="N57" s="33"/>
      <c r="P57" s="34"/>
      <c r="Q57" s="28"/>
    </row>
    <row r="58" spans="2:17" s="27" customFormat="1" ht="12.75">
      <c r="B58" s="188" t="s">
        <v>1831</v>
      </c>
      <c r="C58" s="473" t="s">
        <v>1654</v>
      </c>
      <c r="D58" s="474"/>
      <c r="E58" s="474"/>
      <c r="F58" s="474"/>
      <c r="G58" s="474"/>
      <c r="H58" s="483"/>
      <c r="I58" s="203">
        <v>38</v>
      </c>
      <c r="J58" s="204"/>
      <c r="K58" s="204"/>
      <c r="L58" s="205" t="str">
        <f t="shared" si="0"/>
        <v>-</v>
      </c>
      <c r="M58" s="97"/>
      <c r="N58" s="33"/>
      <c r="P58" s="34"/>
      <c r="Q58" s="28"/>
    </row>
    <row r="59" spans="2:17" s="27" customFormat="1" ht="12.75">
      <c r="B59" s="188" t="s">
        <v>1833</v>
      </c>
      <c r="C59" s="473" t="s">
        <v>1655</v>
      </c>
      <c r="D59" s="474"/>
      <c r="E59" s="474"/>
      <c r="F59" s="474"/>
      <c r="G59" s="474"/>
      <c r="H59" s="483"/>
      <c r="I59" s="203">
        <v>39</v>
      </c>
      <c r="J59" s="204"/>
      <c r="K59" s="204"/>
      <c r="L59" s="205" t="str">
        <f t="shared" si="0"/>
        <v>-</v>
      </c>
      <c r="M59" s="97"/>
      <c r="N59" s="33"/>
      <c r="P59" s="34"/>
      <c r="Q59" s="28"/>
    </row>
    <row r="60" spans="2:17" s="27" customFormat="1" ht="12.75">
      <c r="B60" s="186"/>
      <c r="C60" s="501" t="s">
        <v>2402</v>
      </c>
      <c r="D60" s="502"/>
      <c r="E60" s="502"/>
      <c r="F60" s="502"/>
      <c r="G60" s="502"/>
      <c r="H60" s="503"/>
      <c r="I60" s="206">
        <v>40</v>
      </c>
      <c r="J60" s="271">
        <f>SUM(J51:J59)</f>
        <v>2468</v>
      </c>
      <c r="K60" s="271">
        <f>SUM(K51:K59)</f>
        <v>7252</v>
      </c>
      <c r="L60" s="207">
        <f t="shared" si="0"/>
        <v>293.84116693679096</v>
      </c>
      <c r="M60" s="97"/>
      <c r="N60" s="33"/>
      <c r="P60" s="34"/>
      <c r="Q60" s="28"/>
    </row>
    <row r="61" s="118" customFormat="1" ht="9.75" customHeight="1"/>
    <row r="62" spans="2:12" s="118" customFormat="1" ht="14.25">
      <c r="B62" s="431"/>
      <c r="C62" s="431"/>
      <c r="D62" s="431"/>
      <c r="E62" s="432"/>
      <c r="F62" s="432"/>
      <c r="G62" s="432"/>
      <c r="H62" s="432"/>
      <c r="I62" s="119"/>
      <c r="J62" s="433" t="s">
        <v>2355</v>
      </c>
      <c r="K62" s="433"/>
      <c r="L62" s="433"/>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453" t="str">
        <f>IF(RefStr!P4=1,IF(RefStr!D39&lt;&gt;"",RefStr!D39,""),"")</f>
        <v>Gorkić Taradi</v>
      </c>
      <c r="E64" s="453"/>
      <c r="F64" s="453"/>
      <c r="G64" s="453"/>
      <c r="H64" s="453"/>
      <c r="I64" s="173"/>
      <c r="J64" s="174"/>
      <c r="K64" s="174"/>
      <c r="L64" s="174"/>
    </row>
    <row r="65" spans="2:12" s="118" customFormat="1" ht="15" thickBot="1">
      <c r="B65" s="389" t="s">
        <v>1671</v>
      </c>
      <c r="C65" s="389"/>
      <c r="D65" s="223" t="str">
        <f>IF(RefStr!P4=1,IF(RefStr!D41&lt;&gt;"",RefStr!D41,""),"")</f>
        <v>17.01.2023.</v>
      </c>
      <c r="E65" s="176"/>
      <c r="F65" s="176"/>
      <c r="G65" s="176"/>
      <c r="H65" s="177"/>
      <c r="I65" s="178"/>
      <c r="J65" s="178"/>
      <c r="K65" s="179"/>
      <c r="L65" s="178"/>
    </row>
    <row r="66" spans="2:12" s="118" customFormat="1" ht="15" thickBot="1">
      <c r="B66" s="401" t="s">
        <v>429</v>
      </c>
      <c r="C66" s="401"/>
      <c r="D66" s="453" t="str">
        <f>IF(RefStr!P4=1,IF(RefStr!D43&lt;&gt;"",RefStr!D43,""),"")</f>
        <v>Gorkić Taradi</v>
      </c>
      <c r="E66" s="453"/>
      <c r="F66" s="453"/>
      <c r="G66" s="453"/>
      <c r="H66" s="171"/>
      <c r="I66" s="171"/>
      <c r="J66" s="171"/>
      <c r="K66" s="171"/>
      <c r="L66" s="171"/>
    </row>
    <row r="67" spans="2:12" s="118" customFormat="1" ht="15" thickBot="1">
      <c r="B67" s="389" t="s">
        <v>430</v>
      </c>
      <c r="C67" s="389"/>
      <c r="D67" s="451" t="str">
        <f>IF(RefStr!P4=1,IF(RefStr!D45&lt;&gt;"",RefStr!D45,""),"")</f>
        <v>0996906841</v>
      </c>
      <c r="E67" s="451"/>
      <c r="F67" s="171"/>
      <c r="G67" s="180"/>
      <c r="H67" s="180"/>
      <c r="I67" s="180"/>
      <c r="J67" s="180"/>
      <c r="K67" s="180"/>
      <c r="L67" s="180"/>
    </row>
    <row r="68" spans="2:12" s="118" customFormat="1" ht="15" thickBot="1">
      <c r="B68" s="389" t="s">
        <v>2733</v>
      </c>
      <c r="C68" s="389"/>
      <c r="D68" s="452">
        <f>IF(RefStr!P4=1,IF(RefStr!D47&lt;&gt;"",RefStr!D47,""),"")</f>
      </c>
      <c r="E68" s="452"/>
      <c r="F68" s="181"/>
      <c r="G68" s="181"/>
      <c r="H68" s="181"/>
      <c r="I68" s="181"/>
      <c r="J68" s="181"/>
      <c r="K68" s="180"/>
      <c r="L68" s="180"/>
    </row>
    <row r="69" spans="2:12" s="118" customFormat="1" ht="15" thickBot="1">
      <c r="B69" s="389" t="s">
        <v>431</v>
      </c>
      <c r="C69" s="389"/>
      <c r="D69" s="437" t="str">
        <f>IF(RefStr!P4=1,IF(RefStr!D49&lt;&gt;"",RefStr!D49,""),"")</f>
        <v>udruga@mlada-pera.medjimurje.info</v>
      </c>
      <c r="E69" s="437"/>
      <c r="F69" s="437"/>
      <c r="G69" s="437"/>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51:H51"/>
    <mergeCell ref="B65:C65"/>
    <mergeCell ref="B66:C66"/>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11" t="s">
        <v>672</v>
      </c>
      <c r="B2" s="512"/>
      <c r="C2" s="512"/>
      <c r="D2" s="512"/>
      <c r="E2" s="512"/>
      <c r="F2" s="512"/>
      <c r="G2" s="512"/>
      <c r="H2" s="512"/>
      <c r="I2" s="512"/>
    </row>
    <row r="3" spans="1:9" ht="22.5" customHeight="1">
      <c r="A3" s="59" t="s">
        <v>432</v>
      </c>
      <c r="B3" s="60" t="s">
        <v>433</v>
      </c>
      <c r="D3" s="60" t="s">
        <v>808</v>
      </c>
      <c r="E3" s="521" t="s">
        <v>434</v>
      </c>
      <c r="F3" s="521"/>
      <c r="G3" s="522"/>
      <c r="H3" s="522"/>
      <c r="I3" s="522"/>
    </row>
    <row r="4" spans="1:9" ht="14.25" customHeight="1">
      <c r="A4" s="61" t="s">
        <v>435</v>
      </c>
      <c r="B4" s="62">
        <v>16</v>
      </c>
      <c r="C4" s="63"/>
      <c r="D4" s="64">
        <v>111</v>
      </c>
      <c r="E4" s="523" t="s">
        <v>879</v>
      </c>
      <c r="F4" s="523"/>
      <c r="G4" s="523"/>
      <c r="H4" s="523"/>
      <c r="I4" s="524"/>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2821</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13" t="s">
        <v>2218</v>
      </c>
      <c r="F117" s="514"/>
      <c r="G117" s="514"/>
      <c r="H117" s="514"/>
      <c r="I117" s="515"/>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2604</v>
      </c>
      <c r="F127" s="507"/>
      <c r="G127" s="507"/>
      <c r="H127" s="507"/>
      <c r="I127" s="508"/>
    </row>
    <row r="128" spans="1:9" ht="14.25" customHeight="1">
      <c r="A128" s="65" t="s">
        <v>597</v>
      </c>
      <c r="B128" s="66">
        <v>20</v>
      </c>
      <c r="C128" s="63"/>
      <c r="D128" s="67">
        <v>1814</v>
      </c>
      <c r="E128" s="507" t="s">
        <v>2606</v>
      </c>
      <c r="F128" s="507"/>
      <c r="G128" s="507"/>
      <c r="H128" s="507"/>
      <c r="I128" s="508"/>
    </row>
    <row r="129" spans="1:9" ht="14.25" customHeight="1">
      <c r="A129" s="65" t="s">
        <v>598</v>
      </c>
      <c r="B129" s="66">
        <v>14</v>
      </c>
      <c r="C129" s="63"/>
      <c r="D129" s="67">
        <v>1820</v>
      </c>
      <c r="E129" s="507" t="s">
        <v>2608</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2611</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2615</v>
      </c>
      <c r="F134" s="507"/>
      <c r="G134" s="507"/>
      <c r="H134" s="507"/>
      <c r="I134" s="508"/>
    </row>
    <row r="135" spans="1:9" ht="14.25" customHeight="1">
      <c r="A135" s="65" t="s">
        <v>604</v>
      </c>
      <c r="B135" s="66">
        <v>20</v>
      </c>
      <c r="C135" s="63"/>
      <c r="D135" s="67">
        <v>2014</v>
      </c>
      <c r="E135" s="507" t="s">
        <v>2617</v>
      </c>
      <c r="F135" s="507"/>
      <c r="G135" s="507"/>
      <c r="H135" s="507"/>
      <c r="I135" s="508"/>
    </row>
    <row r="136" spans="1:9" ht="14.25" customHeight="1">
      <c r="A136" s="65" t="s">
        <v>605</v>
      </c>
      <c r="B136" s="66">
        <v>9</v>
      </c>
      <c r="C136" s="63"/>
      <c r="D136" s="67">
        <v>2015</v>
      </c>
      <c r="E136" s="507" t="s">
        <v>2619</v>
      </c>
      <c r="F136" s="507"/>
      <c r="G136" s="507"/>
      <c r="H136" s="507"/>
      <c r="I136" s="508"/>
    </row>
    <row r="137" spans="1:9" ht="14.25" customHeight="1">
      <c r="A137" s="65" t="s">
        <v>606</v>
      </c>
      <c r="B137" s="66">
        <v>13</v>
      </c>
      <c r="C137" s="63"/>
      <c r="D137" s="67">
        <v>2016</v>
      </c>
      <c r="E137" s="507" t="s">
        <v>2621</v>
      </c>
      <c r="F137" s="507"/>
      <c r="G137" s="507"/>
      <c r="H137" s="507"/>
      <c r="I137" s="508"/>
    </row>
    <row r="138" spans="1:9" ht="14.25" customHeight="1">
      <c r="A138" s="65" t="s">
        <v>607</v>
      </c>
      <c r="B138" s="66">
        <v>18</v>
      </c>
      <c r="C138" s="63"/>
      <c r="D138" s="67">
        <v>2017</v>
      </c>
      <c r="E138" s="507" t="s">
        <v>2623</v>
      </c>
      <c r="F138" s="507"/>
      <c r="G138" s="507"/>
      <c r="H138" s="507"/>
      <c r="I138" s="508"/>
    </row>
    <row r="139" spans="1:9" ht="14.25" customHeight="1">
      <c r="A139" s="65" t="s">
        <v>608</v>
      </c>
      <c r="B139" s="66">
        <v>17</v>
      </c>
      <c r="C139" s="63"/>
      <c r="D139" s="67">
        <v>2020</v>
      </c>
      <c r="E139" s="507" t="s">
        <v>2625</v>
      </c>
      <c r="F139" s="507"/>
      <c r="G139" s="507"/>
      <c r="H139" s="507"/>
      <c r="I139" s="508"/>
    </row>
    <row r="140" spans="1:9" ht="14.25" customHeight="1">
      <c r="A140" s="65" t="s">
        <v>609</v>
      </c>
      <c r="B140" s="66">
        <v>1</v>
      </c>
      <c r="C140" s="63"/>
      <c r="D140" s="67">
        <v>2030</v>
      </c>
      <c r="E140" s="507" t="s">
        <v>2627</v>
      </c>
      <c r="F140" s="507"/>
      <c r="G140" s="507"/>
      <c r="H140" s="507"/>
      <c r="I140" s="508"/>
    </row>
    <row r="141" spans="1:9" ht="14.25" customHeight="1">
      <c r="A141" s="65" t="s">
        <v>610</v>
      </c>
      <c r="B141" s="66">
        <v>10</v>
      </c>
      <c r="C141" s="63"/>
      <c r="D141" s="67">
        <v>2041</v>
      </c>
      <c r="E141" s="507" t="s">
        <v>2629</v>
      </c>
      <c r="F141" s="507"/>
      <c r="G141" s="507"/>
      <c r="H141" s="507"/>
      <c r="I141" s="508"/>
    </row>
    <row r="142" spans="1:9" ht="14.25" customHeight="1">
      <c r="A142" s="65" t="s">
        <v>611</v>
      </c>
      <c r="B142" s="66">
        <v>16</v>
      </c>
      <c r="C142" s="63"/>
      <c r="D142" s="67">
        <v>2042</v>
      </c>
      <c r="E142" s="507" t="s">
        <v>2631</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2634</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2727</v>
      </c>
      <c r="F150" s="507"/>
      <c r="G150" s="507"/>
      <c r="H150" s="507"/>
      <c r="I150" s="508"/>
    </row>
    <row r="151" spans="1:9" ht="14.25" customHeight="1">
      <c r="A151" s="65" t="s">
        <v>1763</v>
      </c>
      <c r="B151" s="66">
        <v>17</v>
      </c>
      <c r="C151" s="63"/>
      <c r="D151" s="67">
        <v>2219</v>
      </c>
      <c r="E151" s="507" t="s">
        <v>2656</v>
      </c>
      <c r="F151" s="507"/>
      <c r="G151" s="507"/>
      <c r="H151" s="507"/>
      <c r="I151" s="508"/>
    </row>
    <row r="152" spans="1:9" ht="14.25" customHeight="1">
      <c r="A152" s="65" t="s">
        <v>1764</v>
      </c>
      <c r="B152" s="66">
        <v>3</v>
      </c>
      <c r="C152" s="63"/>
      <c r="D152" s="67">
        <v>2221</v>
      </c>
      <c r="E152" s="507" t="s">
        <v>2730</v>
      </c>
      <c r="F152" s="507"/>
      <c r="G152" s="507"/>
      <c r="H152" s="507"/>
      <c r="I152" s="508"/>
    </row>
    <row r="153" spans="1:9" ht="14.25" customHeight="1">
      <c r="A153" s="65" t="s">
        <v>1765</v>
      </c>
      <c r="B153" s="66">
        <v>3</v>
      </c>
      <c r="C153" s="63"/>
      <c r="D153" s="67">
        <v>2222</v>
      </c>
      <c r="E153" s="507" t="s">
        <v>2657</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2658</v>
      </c>
      <c r="F156" s="507"/>
      <c r="G156" s="507"/>
      <c r="H156" s="507"/>
      <c r="I156" s="508"/>
    </row>
    <row r="157" spans="1:9" ht="14.25" customHeight="1">
      <c r="A157" s="65" t="s">
        <v>2357</v>
      </c>
      <c r="B157" s="66">
        <v>17</v>
      </c>
      <c r="C157" s="63"/>
      <c r="D157" s="67">
        <v>2312</v>
      </c>
      <c r="E157" s="507" t="s">
        <v>2659</v>
      </c>
      <c r="F157" s="507"/>
      <c r="G157" s="507"/>
      <c r="H157" s="507"/>
      <c r="I157" s="508"/>
    </row>
    <row r="158" spans="1:9" ht="14.25" customHeight="1">
      <c r="A158" s="65" t="s">
        <v>2358</v>
      </c>
      <c r="B158" s="66">
        <v>5</v>
      </c>
      <c r="C158" s="63"/>
      <c r="D158" s="67">
        <v>2313</v>
      </c>
      <c r="E158" s="507" t="s">
        <v>2660</v>
      </c>
      <c r="F158" s="507"/>
      <c r="G158" s="507"/>
      <c r="H158" s="507"/>
      <c r="I158" s="508"/>
    </row>
    <row r="159" spans="1:9" ht="14.25" customHeight="1">
      <c r="A159" s="65" t="s">
        <v>2359</v>
      </c>
      <c r="B159" s="66">
        <v>1</v>
      </c>
      <c r="C159" s="63"/>
      <c r="D159" s="67">
        <v>2314</v>
      </c>
      <c r="E159" s="507" t="s">
        <v>2661</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2718</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2722</v>
      </c>
      <c r="F194" s="507"/>
      <c r="G194" s="507"/>
      <c r="H194" s="507"/>
      <c r="I194" s="508"/>
    </row>
    <row r="195" spans="1:9" ht="14.25" customHeight="1">
      <c r="A195" s="65" t="s">
        <v>960</v>
      </c>
      <c r="B195" s="66">
        <v>17</v>
      </c>
      <c r="C195" s="63"/>
      <c r="D195" s="67">
        <v>2454</v>
      </c>
      <c r="E195" s="507" t="s">
        <v>2724</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3037</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13" t="s">
        <v>209</v>
      </c>
      <c r="F240" s="514"/>
      <c r="G240" s="514"/>
      <c r="H240" s="514"/>
      <c r="I240" s="515"/>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13" t="s">
        <v>249</v>
      </c>
      <c r="F261" s="514"/>
      <c r="G261" s="514"/>
      <c r="H261" s="514"/>
      <c r="I261" s="515"/>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2925</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2926</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2927</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13" t="s">
        <v>530</v>
      </c>
      <c r="F318" s="514"/>
      <c r="G318" s="514"/>
      <c r="H318" s="514"/>
      <c r="I318" s="515"/>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9" t="s">
        <v>845</v>
      </c>
      <c r="F334" s="519"/>
      <c r="G334" s="519"/>
      <c r="H334" s="519"/>
      <c r="I334" s="520"/>
    </row>
    <row r="335" spans="1:9" ht="14.25" customHeight="1">
      <c r="A335" s="65" t="s">
        <v>1100</v>
      </c>
      <c r="B335" s="66">
        <v>5</v>
      </c>
      <c r="C335" s="63"/>
      <c r="D335" s="67">
        <v>4613</v>
      </c>
      <c r="E335" s="519" t="s">
        <v>847</v>
      </c>
      <c r="F335" s="519"/>
      <c r="G335" s="519"/>
      <c r="H335" s="519"/>
      <c r="I335" s="520"/>
    </row>
    <row r="336" spans="1:9" ht="14.25" customHeight="1">
      <c r="A336" s="65" t="s">
        <v>1101</v>
      </c>
      <c r="B336" s="66">
        <v>14</v>
      </c>
      <c r="C336" s="63"/>
      <c r="D336" s="67">
        <v>4614</v>
      </c>
      <c r="E336" s="519" t="s">
        <v>849</v>
      </c>
      <c r="F336" s="519"/>
      <c r="G336" s="519"/>
      <c r="H336" s="519"/>
      <c r="I336" s="520"/>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13" t="s">
        <v>421</v>
      </c>
      <c r="F348" s="514"/>
      <c r="G348" s="514"/>
      <c r="H348" s="514"/>
      <c r="I348" s="515"/>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2852</v>
      </c>
      <c r="F367" s="507"/>
      <c r="G367" s="507"/>
      <c r="H367" s="507"/>
      <c r="I367" s="508"/>
    </row>
    <row r="368" spans="1:9" ht="14.25" customHeight="1">
      <c r="A368" s="65" t="s">
        <v>794</v>
      </c>
      <c r="B368" s="66">
        <v>20</v>
      </c>
      <c r="C368" s="63"/>
      <c r="D368" s="67">
        <v>4663</v>
      </c>
      <c r="E368" s="507" t="s">
        <v>2853</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2854</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2850</v>
      </c>
      <c r="F377" s="507"/>
      <c r="G377" s="507"/>
      <c r="H377" s="507"/>
      <c r="I377" s="508"/>
    </row>
    <row r="378" spans="1:9" ht="14.25" customHeight="1">
      <c r="A378" s="65" t="s">
        <v>804</v>
      </c>
      <c r="B378" s="66">
        <v>17</v>
      </c>
      <c r="C378" s="63"/>
      <c r="D378" s="67">
        <v>4676</v>
      </c>
      <c r="E378" s="507" t="s">
        <v>2851</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2797</v>
      </c>
      <c r="B381" s="66">
        <v>14</v>
      </c>
      <c r="C381" s="63"/>
      <c r="D381" s="67">
        <v>4711</v>
      </c>
      <c r="E381" s="507" t="s">
        <v>99</v>
      </c>
      <c r="F381" s="507"/>
      <c r="G381" s="507"/>
      <c r="H381" s="507"/>
      <c r="I381" s="508"/>
    </row>
    <row r="382" spans="1:9" ht="14.25" customHeight="1">
      <c r="A382" s="65" t="s">
        <v>2798</v>
      </c>
      <c r="B382" s="66">
        <v>1</v>
      </c>
      <c r="C382" s="63"/>
      <c r="D382" s="67">
        <v>4719</v>
      </c>
      <c r="E382" s="507" t="s">
        <v>101</v>
      </c>
      <c r="F382" s="507"/>
      <c r="G382" s="507"/>
      <c r="H382" s="507"/>
      <c r="I382" s="508"/>
    </row>
    <row r="383" spans="1:9" ht="14.25" customHeight="1">
      <c r="A383" s="65" t="s">
        <v>2799</v>
      </c>
      <c r="B383" s="66">
        <v>8</v>
      </c>
      <c r="C383" s="63"/>
      <c r="D383" s="67">
        <v>4721</v>
      </c>
      <c r="E383" s="507" t="s">
        <v>103</v>
      </c>
      <c r="F383" s="507"/>
      <c r="G383" s="507"/>
      <c r="H383" s="507"/>
      <c r="I383" s="508"/>
    </row>
    <row r="384" spans="1:9" ht="14.25" customHeight="1">
      <c r="A384" s="65" t="s">
        <v>2800</v>
      </c>
      <c r="B384" s="66">
        <v>2</v>
      </c>
      <c r="C384" s="63"/>
      <c r="D384" s="67">
        <v>4722</v>
      </c>
      <c r="E384" s="507" t="s">
        <v>105</v>
      </c>
      <c r="F384" s="507"/>
      <c r="G384" s="507"/>
      <c r="H384" s="507"/>
      <c r="I384" s="508"/>
    </row>
    <row r="385" spans="1:9" ht="14.25" customHeight="1">
      <c r="A385" s="65" t="s">
        <v>2801</v>
      </c>
      <c r="B385" s="66">
        <v>1</v>
      </c>
      <c r="C385" s="63"/>
      <c r="D385" s="67">
        <v>4723</v>
      </c>
      <c r="E385" s="507" t="s">
        <v>3053</v>
      </c>
      <c r="F385" s="507"/>
      <c r="G385" s="507"/>
      <c r="H385" s="507"/>
      <c r="I385" s="508"/>
    </row>
    <row r="386" spans="1:9" ht="27.75" customHeight="1">
      <c r="A386" s="65" t="s">
        <v>2802</v>
      </c>
      <c r="B386" s="66">
        <v>4</v>
      </c>
      <c r="C386" s="63"/>
      <c r="D386" s="67">
        <v>4724</v>
      </c>
      <c r="E386" s="507" t="s">
        <v>3055</v>
      </c>
      <c r="F386" s="507"/>
      <c r="G386" s="507"/>
      <c r="H386" s="507"/>
      <c r="I386" s="508"/>
    </row>
    <row r="387" spans="1:9" ht="14.25" customHeight="1">
      <c r="A387" s="65" t="s">
        <v>2803</v>
      </c>
      <c r="B387" s="66">
        <v>6</v>
      </c>
      <c r="C387" s="63"/>
      <c r="D387" s="67">
        <v>4725</v>
      </c>
      <c r="E387" s="507" t="s">
        <v>3057</v>
      </c>
      <c r="F387" s="507"/>
      <c r="G387" s="507"/>
      <c r="H387" s="507"/>
      <c r="I387" s="508"/>
    </row>
    <row r="388" spans="1:9" ht="14.25" customHeight="1">
      <c r="A388" s="65" t="s">
        <v>2804</v>
      </c>
      <c r="B388" s="66">
        <v>18</v>
      </c>
      <c r="C388" s="63"/>
      <c r="D388" s="67">
        <v>4726</v>
      </c>
      <c r="E388" s="507" t="s">
        <v>3059</v>
      </c>
      <c r="F388" s="507"/>
      <c r="G388" s="507"/>
      <c r="H388" s="507"/>
      <c r="I388" s="508"/>
    </row>
    <row r="389" spans="1:9" ht="14.25" customHeight="1">
      <c r="A389" s="65" t="s">
        <v>2805</v>
      </c>
      <c r="B389" s="66">
        <v>8</v>
      </c>
      <c r="C389" s="63"/>
      <c r="D389" s="67">
        <v>4729</v>
      </c>
      <c r="E389" s="513" t="s">
        <v>3061</v>
      </c>
      <c r="F389" s="514"/>
      <c r="G389" s="514"/>
      <c r="H389" s="514"/>
      <c r="I389" s="515"/>
    </row>
    <row r="390" spans="1:9" ht="14.25" customHeight="1">
      <c r="A390" s="65" t="s">
        <v>2806</v>
      </c>
      <c r="B390" s="66">
        <v>13</v>
      </c>
      <c r="C390" s="63"/>
      <c r="D390" s="67">
        <v>4730</v>
      </c>
      <c r="E390" s="507" t="s">
        <v>1418</v>
      </c>
      <c r="F390" s="507"/>
      <c r="G390" s="507"/>
      <c r="H390" s="507"/>
      <c r="I390" s="508"/>
    </row>
    <row r="391" spans="1:9" ht="27.75" customHeight="1">
      <c r="A391" s="65" t="s">
        <v>2807</v>
      </c>
      <c r="B391" s="66">
        <v>12</v>
      </c>
      <c r="C391" s="63"/>
      <c r="D391" s="67">
        <v>4741</v>
      </c>
      <c r="E391" s="507" t="s">
        <v>1420</v>
      </c>
      <c r="F391" s="507"/>
      <c r="G391" s="507"/>
      <c r="H391" s="507"/>
      <c r="I391" s="508"/>
    </row>
    <row r="392" spans="1:9" ht="14.25" customHeight="1">
      <c r="A392" s="65" t="s">
        <v>2808</v>
      </c>
      <c r="B392" s="66">
        <v>4</v>
      </c>
      <c r="C392" s="63"/>
      <c r="D392" s="67">
        <v>4742</v>
      </c>
      <c r="E392" s="513" t="s">
        <v>2254</v>
      </c>
      <c r="F392" s="514"/>
      <c r="G392" s="514"/>
      <c r="H392" s="514"/>
      <c r="I392" s="515"/>
    </row>
    <row r="393" spans="1:9" ht="14.25" customHeight="1">
      <c r="A393" s="65" t="s">
        <v>2809</v>
      </c>
      <c r="B393" s="66">
        <v>8</v>
      </c>
      <c r="C393" s="63"/>
      <c r="D393" s="67">
        <v>4743</v>
      </c>
      <c r="E393" s="507" t="s">
        <v>2256</v>
      </c>
      <c r="F393" s="507"/>
      <c r="G393" s="507"/>
      <c r="H393" s="507"/>
      <c r="I393" s="508"/>
    </row>
    <row r="394" spans="1:9" ht="14.25" customHeight="1">
      <c r="A394" s="65" t="s">
        <v>2810</v>
      </c>
      <c r="B394" s="66">
        <v>15</v>
      </c>
      <c r="C394" s="63"/>
      <c r="D394" s="67">
        <v>4751</v>
      </c>
      <c r="E394" s="507" t="s">
        <v>2258</v>
      </c>
      <c r="F394" s="507"/>
      <c r="G394" s="507"/>
      <c r="H394" s="507"/>
      <c r="I394" s="508"/>
    </row>
    <row r="395" spans="1:9" ht="14.25" customHeight="1">
      <c r="A395" s="65" t="s">
        <v>2811</v>
      </c>
      <c r="B395" s="66">
        <v>18</v>
      </c>
      <c r="C395" s="63"/>
      <c r="D395" s="67">
        <v>4752</v>
      </c>
      <c r="E395" s="513" t="s">
        <v>2260</v>
      </c>
      <c r="F395" s="514"/>
      <c r="G395" s="514"/>
      <c r="H395" s="514"/>
      <c r="I395" s="515"/>
    </row>
    <row r="396" spans="1:9" ht="27.75" customHeight="1">
      <c r="A396" s="65" t="s">
        <v>2812</v>
      </c>
      <c r="B396" s="66">
        <v>7</v>
      </c>
      <c r="C396" s="63"/>
      <c r="D396" s="67">
        <v>4753</v>
      </c>
      <c r="E396" s="507" t="s">
        <v>2262</v>
      </c>
      <c r="F396" s="507"/>
      <c r="G396" s="507"/>
      <c r="H396" s="507"/>
      <c r="I396" s="508"/>
    </row>
    <row r="397" spans="1:9" ht="14.25" customHeight="1">
      <c r="A397" s="65" t="s">
        <v>2813</v>
      </c>
      <c r="B397" s="66">
        <v>1</v>
      </c>
      <c r="C397" s="63"/>
      <c r="D397" s="67">
        <v>4754</v>
      </c>
      <c r="E397" s="513" t="s">
        <v>2264</v>
      </c>
      <c r="F397" s="514"/>
      <c r="G397" s="514"/>
      <c r="H397" s="514"/>
      <c r="I397" s="515"/>
    </row>
    <row r="398" spans="1:9" ht="27.75" customHeight="1">
      <c r="A398" s="65" t="s">
        <v>2814</v>
      </c>
      <c r="B398" s="66">
        <v>17</v>
      </c>
      <c r="C398" s="63"/>
      <c r="D398" s="67">
        <v>4759</v>
      </c>
      <c r="E398" s="507" t="s">
        <v>2266</v>
      </c>
      <c r="F398" s="507"/>
      <c r="G398" s="507"/>
      <c r="H398" s="507"/>
      <c r="I398" s="508"/>
    </row>
    <row r="399" spans="1:9" ht="14.25" customHeight="1">
      <c r="A399" s="65" t="s">
        <v>2815</v>
      </c>
      <c r="B399" s="66">
        <v>15</v>
      </c>
      <c r="C399" s="63"/>
      <c r="D399" s="67">
        <v>4761</v>
      </c>
      <c r="E399" s="507" t="s">
        <v>2268</v>
      </c>
      <c r="F399" s="507"/>
      <c r="G399" s="507"/>
      <c r="H399" s="507"/>
      <c r="I399" s="508"/>
    </row>
    <row r="400" spans="1:9" ht="27.75" customHeight="1">
      <c r="A400" s="65" t="s">
        <v>2816</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13" t="s">
        <v>1413</v>
      </c>
      <c r="F408" s="514"/>
      <c r="G408" s="514"/>
      <c r="H408" s="514"/>
      <c r="I408" s="515"/>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13" t="s">
        <v>1227</v>
      </c>
      <c r="F413" s="514"/>
      <c r="G413" s="514"/>
      <c r="H413" s="514"/>
      <c r="I413" s="515"/>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2857</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2858</v>
      </c>
      <c r="F425" s="507"/>
      <c r="G425" s="507"/>
      <c r="H425" s="507"/>
      <c r="I425" s="508"/>
    </row>
    <row r="426" spans="1:9" ht="14.25" customHeight="1">
      <c r="A426" s="65" t="s">
        <v>1380</v>
      </c>
      <c r="B426" s="66">
        <v>17</v>
      </c>
      <c r="C426" s="63"/>
      <c r="D426" s="67">
        <v>5010</v>
      </c>
      <c r="E426" s="507" t="s">
        <v>2859</v>
      </c>
      <c r="F426" s="507"/>
      <c r="G426" s="507"/>
      <c r="H426" s="507"/>
      <c r="I426" s="508"/>
    </row>
    <row r="427" spans="1:9" ht="14.25" customHeight="1">
      <c r="A427" s="65" t="s">
        <v>1381</v>
      </c>
      <c r="B427" s="66">
        <v>5</v>
      </c>
      <c r="C427" s="63"/>
      <c r="D427" s="67">
        <v>5020</v>
      </c>
      <c r="E427" s="507" t="s">
        <v>2860</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2861</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3039</v>
      </c>
      <c r="B434" s="66">
        <v>12</v>
      </c>
      <c r="C434" s="63"/>
      <c r="D434" s="67">
        <v>5221</v>
      </c>
      <c r="E434" s="507" t="s">
        <v>1118</v>
      </c>
      <c r="F434" s="507"/>
      <c r="G434" s="507"/>
      <c r="H434" s="507"/>
      <c r="I434" s="508"/>
    </row>
    <row r="435" spans="1:9" ht="14.25" customHeight="1">
      <c r="A435" s="65" t="s">
        <v>3040</v>
      </c>
      <c r="B435" s="66">
        <v>19</v>
      </c>
      <c r="C435" s="63"/>
      <c r="D435" s="67">
        <v>5222</v>
      </c>
      <c r="E435" s="507" t="s">
        <v>1</v>
      </c>
      <c r="F435" s="507"/>
      <c r="G435" s="507"/>
      <c r="H435" s="507"/>
      <c r="I435" s="508"/>
    </row>
    <row r="436" spans="1:9" ht="14.25" customHeight="1">
      <c r="A436" s="65" t="s">
        <v>3041</v>
      </c>
      <c r="B436" s="66">
        <v>20</v>
      </c>
      <c r="C436" s="63"/>
      <c r="D436" s="67">
        <v>5223</v>
      </c>
      <c r="E436" s="507" t="s">
        <v>3</v>
      </c>
      <c r="F436" s="507"/>
      <c r="G436" s="507"/>
      <c r="H436" s="507"/>
      <c r="I436" s="508"/>
    </row>
    <row r="437" spans="1:9" ht="14.25" customHeight="1">
      <c r="A437" s="65" t="s">
        <v>3042</v>
      </c>
      <c r="B437" s="66">
        <v>14</v>
      </c>
      <c r="C437" s="63"/>
      <c r="D437" s="67">
        <v>5224</v>
      </c>
      <c r="E437" s="507" t="s">
        <v>5</v>
      </c>
      <c r="F437" s="507"/>
      <c r="G437" s="507"/>
      <c r="H437" s="507"/>
      <c r="I437" s="508"/>
    </row>
    <row r="438" spans="1:9" ht="14.25" customHeight="1">
      <c r="A438" s="65" t="s">
        <v>3043</v>
      </c>
      <c r="B438" s="66">
        <v>2</v>
      </c>
      <c r="C438" s="63"/>
      <c r="D438" s="67">
        <v>5229</v>
      </c>
      <c r="E438" s="507" t="s">
        <v>7</v>
      </c>
      <c r="F438" s="507"/>
      <c r="G438" s="507"/>
      <c r="H438" s="507"/>
      <c r="I438" s="508"/>
    </row>
    <row r="439" spans="1:9" ht="14.25" customHeight="1">
      <c r="A439" s="65" t="s">
        <v>3044</v>
      </c>
      <c r="B439" s="66">
        <v>1</v>
      </c>
      <c r="C439" s="63"/>
      <c r="D439" s="67">
        <v>5310</v>
      </c>
      <c r="E439" s="507" t="s">
        <v>9</v>
      </c>
      <c r="F439" s="507"/>
      <c r="G439" s="507"/>
      <c r="H439" s="507"/>
      <c r="I439" s="508"/>
    </row>
    <row r="440" spans="1:9" ht="14.25" customHeight="1">
      <c r="A440" s="65" t="s">
        <v>3045</v>
      </c>
      <c r="B440" s="66">
        <v>17</v>
      </c>
      <c r="C440" s="63"/>
      <c r="D440" s="67">
        <v>5320</v>
      </c>
      <c r="E440" s="507" t="s">
        <v>11</v>
      </c>
      <c r="F440" s="507"/>
      <c r="G440" s="507"/>
      <c r="H440" s="507"/>
      <c r="I440" s="508"/>
    </row>
    <row r="441" spans="1:9" ht="14.25" customHeight="1">
      <c r="A441" s="65" t="s">
        <v>3046</v>
      </c>
      <c r="B441" s="66">
        <v>10</v>
      </c>
      <c r="C441" s="63"/>
      <c r="D441" s="67">
        <v>5510</v>
      </c>
      <c r="E441" s="507" t="s">
        <v>1299</v>
      </c>
      <c r="F441" s="507"/>
      <c r="G441" s="507"/>
      <c r="H441" s="507"/>
      <c r="I441" s="508"/>
    </row>
    <row r="442" spans="1:9" ht="14.25" customHeight="1">
      <c r="A442" s="65" t="s">
        <v>3047</v>
      </c>
      <c r="B442" s="66">
        <v>13</v>
      </c>
      <c r="C442" s="63"/>
      <c r="D442" s="67">
        <v>5520</v>
      </c>
      <c r="E442" s="507" t="s">
        <v>1301</v>
      </c>
      <c r="F442" s="507"/>
      <c r="G442" s="507"/>
      <c r="H442" s="507"/>
      <c r="I442" s="508"/>
    </row>
    <row r="443" spans="1:9" ht="14.25" customHeight="1">
      <c r="A443" s="65" t="s">
        <v>3048</v>
      </c>
      <c r="B443" s="66">
        <v>3</v>
      </c>
      <c r="C443" s="63"/>
      <c r="D443" s="67">
        <v>5530</v>
      </c>
      <c r="E443" s="507" t="s">
        <v>1303</v>
      </c>
      <c r="F443" s="507"/>
      <c r="G443" s="507"/>
      <c r="H443" s="507"/>
      <c r="I443" s="508"/>
    </row>
    <row r="444" spans="1:9" ht="14.25" customHeight="1">
      <c r="A444" s="65" t="s">
        <v>3049</v>
      </c>
      <c r="B444" s="66">
        <v>17</v>
      </c>
      <c r="C444" s="63"/>
      <c r="D444" s="67">
        <v>5590</v>
      </c>
      <c r="E444" s="507" t="s">
        <v>2856</v>
      </c>
      <c r="F444" s="507"/>
      <c r="G444" s="507"/>
      <c r="H444" s="507"/>
      <c r="I444" s="508"/>
    </row>
    <row r="445" spans="1:9" ht="14.25" customHeight="1">
      <c r="A445" s="65" t="s">
        <v>3050</v>
      </c>
      <c r="B445" s="66">
        <v>17</v>
      </c>
      <c r="C445" s="63"/>
      <c r="D445" s="67">
        <v>5610</v>
      </c>
      <c r="E445" s="507" t="s">
        <v>1306</v>
      </c>
      <c r="F445" s="507"/>
      <c r="G445" s="507"/>
      <c r="H445" s="507"/>
      <c r="I445" s="508"/>
    </row>
    <row r="446" spans="1:9" ht="14.25" customHeight="1">
      <c r="A446" s="65" t="s">
        <v>3051</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13" t="s">
        <v>46</v>
      </c>
      <c r="F457" s="514"/>
      <c r="G457" s="514"/>
      <c r="H457" s="514"/>
      <c r="I457" s="515"/>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3063</v>
      </c>
      <c r="B481" s="66">
        <v>15</v>
      </c>
      <c r="C481" s="63"/>
      <c r="D481" s="67">
        <v>6499</v>
      </c>
      <c r="E481" s="507" t="s">
        <v>1165</v>
      </c>
      <c r="F481" s="507"/>
      <c r="G481" s="507"/>
      <c r="H481" s="507"/>
      <c r="I481" s="508"/>
    </row>
    <row r="482" spans="1:9" ht="14.25" customHeight="1">
      <c r="A482" s="65" t="s">
        <v>3064</v>
      </c>
      <c r="B482" s="66">
        <v>17</v>
      </c>
      <c r="C482" s="63"/>
      <c r="D482" s="67">
        <v>6511</v>
      </c>
      <c r="E482" s="507" t="s">
        <v>1167</v>
      </c>
      <c r="F482" s="507"/>
      <c r="G482" s="507"/>
      <c r="H482" s="507"/>
      <c r="I482" s="508"/>
    </row>
    <row r="483" spans="1:9" ht="14.25" customHeight="1">
      <c r="A483" s="65" t="s">
        <v>3065</v>
      </c>
      <c r="B483" s="66">
        <v>14</v>
      </c>
      <c r="C483" s="63"/>
      <c r="D483" s="67">
        <v>6512</v>
      </c>
      <c r="E483" s="507" t="s">
        <v>1776</v>
      </c>
      <c r="F483" s="507"/>
      <c r="G483" s="507"/>
      <c r="H483" s="507"/>
      <c r="I483" s="508"/>
    </row>
    <row r="484" spans="1:9" ht="14.25" customHeight="1">
      <c r="A484" s="65" t="s">
        <v>3066</v>
      </c>
      <c r="B484" s="66">
        <v>5</v>
      </c>
      <c r="C484" s="63"/>
      <c r="D484" s="67">
        <v>6520</v>
      </c>
      <c r="E484" s="507" t="s">
        <v>392</v>
      </c>
      <c r="F484" s="507"/>
      <c r="G484" s="507"/>
      <c r="H484" s="507"/>
      <c r="I484" s="508"/>
    </row>
    <row r="485" spans="1:9" ht="14.25" customHeight="1">
      <c r="A485" s="65" t="s">
        <v>3067</v>
      </c>
      <c r="B485" s="66">
        <v>17</v>
      </c>
      <c r="C485" s="63"/>
      <c r="D485" s="67">
        <v>6530</v>
      </c>
      <c r="E485" s="507" t="s">
        <v>1775</v>
      </c>
      <c r="F485" s="507"/>
      <c r="G485" s="507"/>
      <c r="H485" s="507"/>
      <c r="I485" s="508"/>
    </row>
    <row r="486" spans="1:9" ht="14.25" customHeight="1">
      <c r="A486" s="65" t="s">
        <v>3068</v>
      </c>
      <c r="B486" s="66">
        <v>19</v>
      </c>
      <c r="C486" s="63"/>
      <c r="D486" s="67">
        <v>6611</v>
      </c>
      <c r="E486" s="507" t="s">
        <v>395</v>
      </c>
      <c r="F486" s="507"/>
      <c r="G486" s="507"/>
      <c r="H486" s="507"/>
      <c r="I486" s="508"/>
    </row>
    <row r="487" spans="1:9" ht="14.25" customHeight="1">
      <c r="A487" s="65" t="s">
        <v>3069</v>
      </c>
      <c r="B487" s="66">
        <v>16</v>
      </c>
      <c r="C487" s="63"/>
      <c r="D487" s="67">
        <v>6612</v>
      </c>
      <c r="E487" s="507" t="s">
        <v>397</v>
      </c>
      <c r="F487" s="507"/>
      <c r="G487" s="507"/>
      <c r="H487" s="507"/>
      <c r="I487" s="508"/>
    </row>
    <row r="488" spans="1:9" ht="14.25" customHeight="1">
      <c r="A488" s="65" t="s">
        <v>3070</v>
      </c>
      <c r="B488" s="66">
        <v>17</v>
      </c>
      <c r="C488" s="63"/>
      <c r="D488" s="67">
        <v>6619</v>
      </c>
      <c r="E488" s="513" t="s">
        <v>19</v>
      </c>
      <c r="F488" s="514"/>
      <c r="G488" s="514"/>
      <c r="H488" s="514"/>
      <c r="I488" s="515"/>
    </row>
    <row r="489" spans="1:9" ht="14.25" customHeight="1">
      <c r="A489" s="65" t="s">
        <v>3071</v>
      </c>
      <c r="B489" s="66">
        <v>2</v>
      </c>
      <c r="C489" s="63"/>
      <c r="D489" s="67">
        <v>6621</v>
      </c>
      <c r="E489" s="507" t="s">
        <v>21</v>
      </c>
      <c r="F489" s="507"/>
      <c r="G489" s="507"/>
      <c r="H489" s="507"/>
      <c r="I489" s="508"/>
    </row>
    <row r="490" spans="1:9" ht="14.25" customHeight="1">
      <c r="A490" s="65" t="s">
        <v>3072</v>
      </c>
      <c r="B490" s="66">
        <v>9</v>
      </c>
      <c r="C490" s="63"/>
      <c r="D490" s="67">
        <v>6622</v>
      </c>
      <c r="E490" s="507" t="s">
        <v>23</v>
      </c>
      <c r="F490" s="507"/>
      <c r="G490" s="507"/>
      <c r="H490" s="507"/>
      <c r="I490" s="508"/>
    </row>
    <row r="491" spans="1:9" ht="14.25" customHeight="1">
      <c r="A491" s="65" t="s">
        <v>3073</v>
      </c>
      <c r="B491" s="66">
        <v>18</v>
      </c>
      <c r="C491" s="63"/>
      <c r="D491" s="67">
        <v>6629</v>
      </c>
      <c r="E491" s="507" t="s">
        <v>180</v>
      </c>
      <c r="F491" s="507"/>
      <c r="G491" s="507"/>
      <c r="H491" s="507"/>
      <c r="I491" s="508"/>
    </row>
    <row r="492" spans="1:9" ht="14.25" customHeight="1">
      <c r="A492" s="65" t="s">
        <v>3074</v>
      </c>
      <c r="B492" s="66">
        <v>15</v>
      </c>
      <c r="C492" s="63"/>
      <c r="D492" s="67">
        <v>6630</v>
      </c>
      <c r="E492" s="507" t="s">
        <v>182</v>
      </c>
      <c r="F492" s="507"/>
      <c r="G492" s="507"/>
      <c r="H492" s="507"/>
      <c r="I492" s="508"/>
    </row>
    <row r="493" spans="1:9" ht="14.25" customHeight="1">
      <c r="A493" s="65" t="s">
        <v>3075</v>
      </c>
      <c r="B493" s="66">
        <v>14</v>
      </c>
      <c r="C493" s="63"/>
      <c r="D493" s="67">
        <v>6810</v>
      </c>
      <c r="E493" s="507" t="s">
        <v>184</v>
      </c>
      <c r="F493" s="507"/>
      <c r="G493" s="507"/>
      <c r="H493" s="507"/>
      <c r="I493" s="508"/>
    </row>
    <row r="494" spans="1:9" ht="14.25" customHeight="1">
      <c r="A494" s="65" t="s">
        <v>3076</v>
      </c>
      <c r="B494" s="66">
        <v>5</v>
      </c>
      <c r="C494" s="63"/>
      <c r="D494" s="67">
        <v>6820</v>
      </c>
      <c r="E494" s="513" t="s">
        <v>186</v>
      </c>
      <c r="F494" s="514"/>
      <c r="G494" s="514"/>
      <c r="H494" s="514"/>
      <c r="I494" s="515"/>
    </row>
    <row r="495" spans="1:9" ht="14.25" customHeight="1">
      <c r="A495" s="65" t="s">
        <v>3077</v>
      </c>
      <c r="B495" s="66">
        <v>5</v>
      </c>
      <c r="C495" s="63"/>
      <c r="D495" s="67">
        <v>6831</v>
      </c>
      <c r="E495" s="507" t="s">
        <v>188</v>
      </c>
      <c r="F495" s="507"/>
      <c r="G495" s="507"/>
      <c r="H495" s="507"/>
      <c r="I495" s="508"/>
    </row>
    <row r="496" spans="1:9" ht="14.25" customHeight="1">
      <c r="A496" s="65" t="s">
        <v>1119</v>
      </c>
      <c r="B496" s="66">
        <v>19</v>
      </c>
      <c r="C496" s="63"/>
      <c r="D496" s="67">
        <v>6832</v>
      </c>
      <c r="E496" s="507" t="s">
        <v>2937</v>
      </c>
      <c r="F496" s="507"/>
      <c r="G496" s="507"/>
      <c r="H496" s="507"/>
      <c r="I496" s="508"/>
    </row>
    <row r="497" spans="1:9" ht="14.25" customHeight="1">
      <c r="A497" s="65" t="s">
        <v>1120</v>
      </c>
      <c r="B497" s="66">
        <v>11</v>
      </c>
      <c r="C497" s="63"/>
      <c r="D497" s="67">
        <v>6910</v>
      </c>
      <c r="E497" s="507" t="s">
        <v>2939</v>
      </c>
      <c r="F497" s="507"/>
      <c r="G497" s="507"/>
      <c r="H497" s="507"/>
      <c r="I497" s="508"/>
    </row>
    <row r="498" spans="1:9" ht="14.25" customHeight="1">
      <c r="A498" s="65" t="s">
        <v>1121</v>
      </c>
      <c r="B498" s="66">
        <v>1</v>
      </c>
      <c r="C498" s="63"/>
      <c r="D498" s="67">
        <v>6920</v>
      </c>
      <c r="E498" s="507" t="s">
        <v>2941</v>
      </c>
      <c r="F498" s="507"/>
      <c r="G498" s="507"/>
      <c r="H498" s="507"/>
      <c r="I498" s="508"/>
    </row>
    <row r="499" spans="1:9" ht="14.25" customHeight="1">
      <c r="A499" s="65" t="s">
        <v>2374</v>
      </c>
      <c r="B499" s="66">
        <v>12</v>
      </c>
      <c r="C499" s="63"/>
      <c r="D499" s="67">
        <v>7010</v>
      </c>
      <c r="E499" s="507" t="s">
        <v>2943</v>
      </c>
      <c r="F499" s="507"/>
      <c r="G499" s="507"/>
      <c r="H499" s="507"/>
      <c r="I499" s="508"/>
    </row>
    <row r="500" spans="1:9" ht="14.25" customHeight="1">
      <c r="A500" s="65" t="s">
        <v>356</v>
      </c>
      <c r="B500" s="66">
        <v>3</v>
      </c>
      <c r="C500" s="63"/>
      <c r="D500" s="67">
        <v>7021</v>
      </c>
      <c r="E500" s="507" t="s">
        <v>2945</v>
      </c>
      <c r="F500" s="507"/>
      <c r="G500" s="507"/>
      <c r="H500" s="507"/>
      <c r="I500" s="508"/>
    </row>
    <row r="501" spans="1:9" ht="14.25" customHeight="1">
      <c r="A501" s="65" t="s">
        <v>357</v>
      </c>
      <c r="B501" s="66">
        <v>7</v>
      </c>
      <c r="C501" s="63"/>
      <c r="D501" s="67">
        <v>7022</v>
      </c>
      <c r="E501" s="507" t="s">
        <v>2947</v>
      </c>
      <c r="F501" s="507"/>
      <c r="G501" s="507"/>
      <c r="H501" s="507"/>
      <c r="I501" s="508"/>
    </row>
    <row r="502" spans="1:9" ht="14.25" customHeight="1">
      <c r="A502" s="65" t="s">
        <v>358</v>
      </c>
      <c r="B502" s="66">
        <v>7</v>
      </c>
      <c r="C502" s="63"/>
      <c r="D502" s="67">
        <v>7111</v>
      </c>
      <c r="E502" s="507" t="s">
        <v>2949</v>
      </c>
      <c r="F502" s="507"/>
      <c r="G502" s="507"/>
      <c r="H502" s="507"/>
      <c r="I502" s="508"/>
    </row>
    <row r="503" spans="1:9" ht="14.25" customHeight="1">
      <c r="A503" s="65" t="s">
        <v>359</v>
      </c>
      <c r="B503" s="66">
        <v>5</v>
      </c>
      <c r="C503" s="63"/>
      <c r="D503" s="67">
        <v>7112</v>
      </c>
      <c r="E503" s="507" t="s">
        <v>2951</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2954</v>
      </c>
      <c r="F505" s="507"/>
      <c r="G505" s="507"/>
      <c r="H505" s="507"/>
      <c r="I505" s="508"/>
    </row>
    <row r="506" spans="1:9" ht="14.25" customHeight="1">
      <c r="A506" s="65" t="s">
        <v>362</v>
      </c>
      <c r="B506" s="66">
        <v>7</v>
      </c>
      <c r="C506" s="63"/>
      <c r="D506" s="67">
        <v>7219</v>
      </c>
      <c r="E506" s="513" t="s">
        <v>2956</v>
      </c>
      <c r="F506" s="514"/>
      <c r="G506" s="514"/>
      <c r="H506" s="514"/>
      <c r="I506" s="515"/>
    </row>
    <row r="507" spans="1:9" ht="14.25" customHeight="1">
      <c r="A507" s="65" t="s">
        <v>363</v>
      </c>
      <c r="B507" s="66">
        <v>5</v>
      </c>
      <c r="C507" s="63"/>
      <c r="D507" s="67">
        <v>7220</v>
      </c>
      <c r="E507" s="507" t="s">
        <v>2958</v>
      </c>
      <c r="F507" s="507"/>
      <c r="G507" s="507"/>
      <c r="H507" s="507"/>
      <c r="I507" s="508"/>
    </row>
    <row r="508" spans="1:9" ht="14.25" customHeight="1">
      <c r="A508" s="65" t="s">
        <v>364</v>
      </c>
      <c r="B508" s="66">
        <v>14</v>
      </c>
      <c r="C508" s="63"/>
      <c r="D508" s="67">
        <v>7311</v>
      </c>
      <c r="E508" s="507" t="s">
        <v>2960</v>
      </c>
      <c r="F508" s="507"/>
      <c r="G508" s="507"/>
      <c r="H508" s="507"/>
      <c r="I508" s="508"/>
    </row>
    <row r="509" spans="1:9" ht="14.25" customHeight="1">
      <c r="A509" s="65" t="s">
        <v>365</v>
      </c>
      <c r="B509" s="66">
        <v>5</v>
      </c>
      <c r="C509" s="63"/>
      <c r="D509" s="67">
        <v>7312</v>
      </c>
      <c r="E509" s="507" t="s">
        <v>2962</v>
      </c>
      <c r="F509" s="507"/>
      <c r="G509" s="507"/>
      <c r="H509" s="507"/>
      <c r="I509" s="508"/>
    </row>
    <row r="510" spans="1:9" ht="14.25" customHeight="1">
      <c r="A510" s="65" t="s">
        <v>366</v>
      </c>
      <c r="B510" s="66">
        <v>16</v>
      </c>
      <c r="C510" s="63"/>
      <c r="D510" s="67">
        <v>7320</v>
      </c>
      <c r="E510" s="507" t="s">
        <v>2964</v>
      </c>
      <c r="F510" s="507"/>
      <c r="G510" s="507"/>
      <c r="H510" s="507"/>
      <c r="I510" s="508"/>
    </row>
    <row r="511" spans="1:9" ht="14.25" customHeight="1">
      <c r="A511" s="65" t="s">
        <v>367</v>
      </c>
      <c r="B511" s="66">
        <v>8</v>
      </c>
      <c r="C511" s="63"/>
      <c r="D511" s="67">
        <v>7410</v>
      </c>
      <c r="E511" s="507" t="s">
        <v>2966</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2969</v>
      </c>
      <c r="F513" s="507"/>
      <c r="G513" s="507"/>
      <c r="H513" s="507"/>
      <c r="I513" s="508"/>
    </row>
    <row r="514" spans="1:9" ht="14.25" customHeight="1">
      <c r="A514" s="65" t="s">
        <v>370</v>
      </c>
      <c r="B514" s="66">
        <v>10</v>
      </c>
      <c r="C514" s="63"/>
      <c r="D514" s="67">
        <v>7490</v>
      </c>
      <c r="E514" s="507" t="s">
        <v>2971</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2933</v>
      </c>
      <c r="F519" s="507"/>
      <c r="G519" s="507"/>
      <c r="H519" s="507"/>
      <c r="I519" s="508"/>
    </row>
    <row r="520" spans="1:9" ht="14.25" customHeight="1">
      <c r="A520" s="65" t="s">
        <v>376</v>
      </c>
      <c r="B520" s="66">
        <v>18</v>
      </c>
      <c r="C520" s="63"/>
      <c r="D520" s="67">
        <v>7729</v>
      </c>
      <c r="E520" s="519" t="s">
        <v>2935</v>
      </c>
      <c r="F520" s="519"/>
      <c r="G520" s="519"/>
      <c r="H520" s="519"/>
      <c r="I520" s="520"/>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9" t="s">
        <v>929</v>
      </c>
      <c r="F522" s="519"/>
      <c r="G522" s="519"/>
      <c r="H522" s="519"/>
      <c r="I522" s="520"/>
    </row>
    <row r="523" spans="1:9" ht="14.25" customHeight="1">
      <c r="A523" s="65" t="s">
        <v>379</v>
      </c>
      <c r="B523" s="66">
        <v>15</v>
      </c>
      <c r="C523" s="63"/>
      <c r="D523" s="67">
        <v>7733</v>
      </c>
      <c r="E523" s="513" t="s">
        <v>931</v>
      </c>
      <c r="F523" s="514"/>
      <c r="G523" s="514"/>
      <c r="H523" s="514"/>
      <c r="I523" s="515"/>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13" t="s">
        <v>1918</v>
      </c>
      <c r="F526" s="514"/>
      <c r="G526" s="514"/>
      <c r="H526" s="514"/>
      <c r="I526" s="515"/>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13" t="s">
        <v>1901</v>
      </c>
      <c r="F543" s="514"/>
      <c r="G543" s="514"/>
      <c r="H543" s="514"/>
      <c r="I543" s="515"/>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6" t="s">
        <v>2692</v>
      </c>
      <c r="F550" s="517"/>
      <c r="G550" s="517"/>
      <c r="H550" s="517"/>
      <c r="I550" s="518"/>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2695</v>
      </c>
      <c r="F562" s="507"/>
      <c r="G562" s="507"/>
      <c r="H562" s="507"/>
      <c r="I562" s="508"/>
    </row>
    <row r="563" spans="1:9" ht="14.25" customHeight="1">
      <c r="A563" s="63"/>
      <c r="B563" s="63"/>
      <c r="C563" s="63"/>
      <c r="D563" s="67">
        <v>8542</v>
      </c>
      <c r="E563" s="507" t="s">
        <v>2697</v>
      </c>
      <c r="F563" s="507"/>
      <c r="G563" s="507"/>
      <c r="H563" s="507"/>
      <c r="I563" s="508"/>
    </row>
    <row r="564" spans="1:9" ht="14.25" customHeight="1">
      <c r="A564" s="63"/>
      <c r="B564" s="63"/>
      <c r="C564" s="63"/>
      <c r="D564" s="67">
        <v>8551</v>
      </c>
      <c r="E564" s="507" t="s">
        <v>2699</v>
      </c>
      <c r="F564" s="507"/>
      <c r="G564" s="507"/>
      <c r="H564" s="507"/>
      <c r="I564" s="508"/>
    </row>
    <row r="565" spans="1:9" ht="14.25" customHeight="1">
      <c r="A565" s="63"/>
      <c r="B565" s="63"/>
      <c r="C565" s="63"/>
      <c r="D565" s="67">
        <v>8552</v>
      </c>
      <c r="E565" s="507" t="s">
        <v>2701</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2855</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09" t="s">
        <v>1540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2233</v>
      </c>
      <c r="B1" s="539"/>
      <c r="C1" s="209" t="s">
        <v>178</v>
      </c>
      <c r="D1" s="209" t="s">
        <v>157</v>
      </c>
      <c r="E1" s="209" t="s">
        <v>2234</v>
      </c>
      <c r="F1" s="210" t="s">
        <v>1664</v>
      </c>
      <c r="G1" s="209" t="s">
        <v>641</v>
      </c>
      <c r="H1" s="209" t="s">
        <v>1667</v>
      </c>
      <c r="I1" s="277" t="s">
        <v>2726</v>
      </c>
      <c r="J1" s="247"/>
      <c r="L1" t="s">
        <v>2235</v>
      </c>
      <c r="M1" t="s">
        <v>2466</v>
      </c>
    </row>
    <row r="2" spans="1:13" ht="30.75" customHeight="1">
      <c r="A2" s="266" t="s">
        <v>3035</v>
      </c>
      <c r="B2" s="266" t="s">
        <v>813</v>
      </c>
      <c r="C2" s="540" t="s">
        <v>814</v>
      </c>
      <c r="D2" s="541"/>
      <c r="E2" s="541"/>
      <c r="F2" s="541"/>
      <c r="G2" s="541"/>
      <c r="H2" s="541"/>
      <c r="I2" s="541"/>
      <c r="J2" s="542"/>
      <c r="L2">
        <f>SUM(L4:L112)</f>
        <v>0</v>
      </c>
      <c r="M2">
        <f>SUM(M4:M112)</f>
        <v>0</v>
      </c>
    </row>
    <row r="3" spans="1:10" ht="19.5" customHeight="1">
      <c r="A3" s="543" t="s">
        <v>3033</v>
      </c>
      <c r="B3" s="544"/>
      <c r="C3" s="544"/>
      <c r="D3" s="544"/>
      <c r="E3" s="544"/>
      <c r="F3" s="544"/>
      <c r="G3" s="544"/>
      <c r="H3" s="544"/>
      <c r="I3" s="544"/>
      <c r="J3" s="545"/>
    </row>
    <row r="4" spans="1:13" ht="50.25" customHeight="1">
      <c r="A4" s="236">
        <v>1</v>
      </c>
      <c r="B4" s="219" t="str">
        <f>IF(L4=1,"Pogreška",IF(M4=1,"Upozorenje","Ispravna"))</f>
        <v>Ispravna</v>
      </c>
      <c r="C4" s="532" t="s">
        <v>2715</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2" t="s">
        <v>2819</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2" t="s">
        <v>2820</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1537</v>
      </c>
      <c r="D7" s="526"/>
      <c r="E7" s="526"/>
      <c r="F7" s="526"/>
      <c r="G7" s="526"/>
      <c r="H7" s="526"/>
      <c r="I7" s="526"/>
      <c r="J7" s="527"/>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0"/>
        <v>5</v>
      </c>
      <c r="B8" s="219" t="str">
        <f t="shared" si="1"/>
        <v>Ispravna</v>
      </c>
      <c r="C8" s="532" t="s">
        <v>2732</v>
      </c>
      <c r="D8" s="533"/>
      <c r="E8" s="533"/>
      <c r="F8" s="533"/>
      <c r="G8" s="533"/>
      <c r="H8" s="533"/>
      <c r="I8" s="533"/>
      <c r="J8" s="533"/>
      <c r="L8">
        <f>IF(OR(RefStr!D39="",RefStr!D43="",RefStr!D45=""),1,0)</f>
        <v>0</v>
      </c>
      <c r="M8">
        <v>0</v>
      </c>
    </row>
    <row r="9" spans="1:16" ht="99" customHeight="1">
      <c r="A9" s="237">
        <f t="shared" si="0"/>
        <v>6</v>
      </c>
      <c r="B9" s="219" t="str">
        <f>IF(L9=1,"Pogreška",IF(M9=1,"Upozorenje","Ispravna"))</f>
        <v>Ispravna</v>
      </c>
      <c r="C9" s="534" t="s">
        <v>1913</v>
      </c>
      <c r="D9" s="533"/>
      <c r="E9" s="533"/>
      <c r="F9" s="533"/>
      <c r="G9" s="533"/>
      <c r="H9" s="533"/>
      <c r="I9" s="533"/>
      <c r="J9" s="533"/>
      <c r="L9" s="245">
        <f>MAX(N9:O9)</f>
        <v>0</v>
      </c>
      <c r="M9">
        <v>0</v>
      </c>
      <c r="N9" s="245">
        <f>IF(MID(P9,3,1)&lt;&gt;".",1,0)</f>
        <v>0</v>
      </c>
      <c r="O9" s="245">
        <f>IF(MID(P9,7,1)&lt;&gt;",",1,0)</f>
        <v>0</v>
      </c>
      <c r="P9" s="246" t="str">
        <f>TEXT(RefStr!C9+10000.01,"#.##0,00")</f>
        <v>50.000,01</v>
      </c>
    </row>
    <row r="10" spans="1:18" ht="108.75" customHeight="1">
      <c r="A10" s="237">
        <f t="shared" si="0"/>
        <v>7</v>
      </c>
      <c r="B10" s="219" t="str">
        <f>IF(L10=1,"Pogreška",IF(M10=1,"Upozorenje","Ispravna"))</f>
        <v>Ispravna</v>
      </c>
      <c r="C10" s="534" t="s">
        <v>673</v>
      </c>
      <c r="D10" s="535"/>
      <c r="E10" s="535"/>
      <c r="F10" s="535"/>
      <c r="G10" s="535"/>
      <c r="H10" s="535"/>
      <c r="I10" s="535"/>
      <c r="J10" s="535"/>
      <c r="L10">
        <f>MAX(N10:O10)</f>
        <v>0</v>
      </c>
      <c r="M10">
        <v>0</v>
      </c>
      <c r="N10">
        <f>IF(ISERROR(R10),0,1)</f>
        <v>0</v>
      </c>
      <c r="O10" s="245">
        <f>IF(ISERROR(Q10),0,1)</f>
        <v>0</v>
      </c>
      <c r="P10" s="246" t="str">
        <f ca="1">CELL("filename")</f>
        <v>https://d.docs.live.net/1140fe0852095c27/Udruga/dokumenti općenito/Financijska izvješća/fina FIN  IZVJEŠĆA/[FINA 2022.xls]GPRIZNPF</v>
      </c>
      <c r="Q10" s="246" t="e">
        <f>FIND(".XLSX",UPPER(P10),1)</f>
        <v>#VALUE!</v>
      </c>
      <c r="R10" s="1" t="e">
        <f>FIND(".XLSM",UPPER(P10),1)</f>
        <v>#VALUE!</v>
      </c>
    </row>
    <row r="11" spans="1:13" ht="75" customHeight="1">
      <c r="A11" s="237">
        <f t="shared" si="0"/>
        <v>8</v>
      </c>
      <c r="B11" s="219" t="str">
        <f>IF(L11=1,"Pogreška",IF(M11=1,"Upozorenje","Ispravna"))</f>
        <v>Ispravna</v>
      </c>
      <c r="C11" s="532" t="s">
        <v>2571</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2" t="s">
        <v>2716</v>
      </c>
      <c r="D12" s="533"/>
      <c r="E12" s="533"/>
      <c r="F12" s="533"/>
      <c r="G12" s="533"/>
      <c r="H12" s="533"/>
      <c r="I12" s="533"/>
      <c r="J12" s="533"/>
      <c r="L12">
        <f>IF(ISERROR(RefStr!I21),1,0)</f>
        <v>0</v>
      </c>
      <c r="M12">
        <f>IF(RefStr!I21=0,1,0)</f>
        <v>0</v>
      </c>
    </row>
    <row r="13" spans="1:10" ht="19.5" customHeight="1">
      <c r="A13" s="536" t="s">
        <v>3034</v>
      </c>
      <c r="B13" s="537"/>
      <c r="C13" s="537"/>
      <c r="D13" s="537"/>
      <c r="E13" s="537"/>
      <c r="F13" s="537"/>
      <c r="G13" s="537"/>
      <c r="H13" s="537"/>
      <c r="I13" s="537"/>
      <c r="J13" s="529"/>
    </row>
    <row r="14" spans="1:13" ht="30" customHeight="1">
      <c r="A14" s="236">
        <f>INT(A12)+1</f>
        <v>10</v>
      </c>
      <c r="B14" s="219" t="str">
        <f t="shared" si="1"/>
        <v>Ispravna</v>
      </c>
      <c r="C14" s="532" t="s">
        <v>202</v>
      </c>
      <c r="D14" s="533"/>
      <c r="E14" s="533"/>
      <c r="F14" s="533"/>
      <c r="G14" s="533"/>
      <c r="H14" s="533"/>
      <c r="I14" s="533"/>
      <c r="J14" s="533"/>
      <c r="L14" s="238">
        <f>IF(OR(PRRAS!J170*PRRAS!J171&lt;&gt;0,PRRAS!K170*PRRAS!K171&lt;&gt;0),1,0)</f>
        <v>0</v>
      </c>
      <c r="M14">
        <v>0</v>
      </c>
    </row>
    <row r="15" spans="1:13" ht="30" customHeight="1">
      <c r="A15" s="237">
        <f aca="true" t="shared" si="2" ref="A15:A22">INT(A14)+1</f>
        <v>11</v>
      </c>
      <c r="B15" s="219" t="str">
        <f t="shared" si="1"/>
        <v>Ispravna</v>
      </c>
      <c r="C15" s="531" t="s">
        <v>1869</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2278</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2" t="s">
        <v>155</v>
      </c>
      <c r="D17" s="533"/>
      <c r="E17" s="533"/>
      <c r="F17" s="533"/>
      <c r="G17" s="533"/>
      <c r="H17" s="533"/>
      <c r="I17" s="533"/>
      <c r="J17" s="533"/>
      <c r="L17" s="238">
        <f>IF(PraviPod707!G37&lt;&gt;0,1,0)</f>
        <v>0</v>
      </c>
      <c r="M17">
        <v>0</v>
      </c>
    </row>
    <row r="18" spans="1:13" ht="39.75" customHeight="1">
      <c r="A18" s="237">
        <f t="shared" si="2"/>
        <v>14</v>
      </c>
      <c r="B18" s="219" t="str">
        <f>IF(L18=1,"Pogreška",IF(M18=1,"Upozorenje","Ispravna"))</f>
        <v>Ispravna</v>
      </c>
      <c r="C18" s="532" t="s">
        <v>2279</v>
      </c>
      <c r="D18" s="533"/>
      <c r="E18" s="533"/>
      <c r="F18" s="533"/>
      <c r="G18" s="533"/>
      <c r="H18" s="533"/>
      <c r="I18" s="533"/>
      <c r="J18" s="533"/>
      <c r="L18" s="238">
        <f>IF(AND(PraviPod707!G29="12",PRRAS!J179&lt;&gt;PRRAS!K176,MAX(PRRAS!J19:J194)&lt;&gt;0),1,0)</f>
        <v>0</v>
      </c>
      <c r="M18">
        <v>0</v>
      </c>
    </row>
    <row r="19" spans="1:18" ht="39.75" customHeight="1">
      <c r="A19" s="237">
        <f t="shared" si="2"/>
        <v>15</v>
      </c>
      <c r="B19" s="219" t="str">
        <f>IF(L19=1,"Pogreška",IF(M19=1,"Upozorenje","Ispravna"))</f>
        <v>Ispravna</v>
      </c>
      <c r="C19" s="532" t="s">
        <v>2280</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2" t="s">
        <v>2281</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2" t="s">
        <v>2282</v>
      </c>
      <c r="D21" s="533"/>
      <c r="E21" s="533"/>
      <c r="F21" s="533"/>
      <c r="G21" s="533"/>
      <c r="H21" s="533"/>
      <c r="I21" s="533"/>
      <c r="J21" s="533"/>
      <c r="L21" s="28">
        <v>0</v>
      </c>
      <c r="M21" s="238">
        <f>IF(OR(PRRAS!J180&gt;1000,PRRAS!K180&gt;1000,PRRAS!J181&gt;1000,PRRAS!K181&gt;1000),1,0)</f>
        <v>0</v>
      </c>
    </row>
    <row r="22" spans="1:17" ht="49.5" customHeight="1">
      <c r="A22" s="237">
        <f t="shared" si="2"/>
        <v>18</v>
      </c>
      <c r="B22" s="219" t="str">
        <f>IF(L22=1,"Pogreška",IF(M22=1,"Upozorenje","Ispravna"))</f>
        <v>Ispravna</v>
      </c>
      <c r="C22" s="532" t="s">
        <v>2283</v>
      </c>
      <c r="D22" s="533"/>
      <c r="E22" s="533"/>
      <c r="F22" s="533"/>
      <c r="G22" s="533"/>
      <c r="H22" s="533"/>
      <c r="I22" s="533"/>
      <c r="J22" s="533"/>
      <c r="K22" s="10"/>
      <c r="L22">
        <v>0</v>
      </c>
      <c r="M22" s="238">
        <f>IF(OR(N22&lt;&gt;P22,O22&lt;&gt;Q22),1,0)</f>
        <v>0</v>
      </c>
      <c r="N22" s="1">
        <f>IF(AND(PRRAS!K181=0,PRRAS!K180=0),0,1)</f>
        <v>0</v>
      </c>
      <c r="O22" s="1">
        <f>IF(AND(PRRAS!J181=0,PRRAS!J180=0),0,1)</f>
        <v>0</v>
      </c>
      <c r="P22" s="1">
        <f>IF(PRRAS!K74=0,0,1)</f>
        <v>0</v>
      </c>
      <c r="Q22" s="1">
        <f>IF(PRRAS!J74=0,0,1)</f>
        <v>0</v>
      </c>
    </row>
    <row r="23" spans="1:10" ht="19.5" customHeight="1">
      <c r="A23" s="536" t="s">
        <v>3036</v>
      </c>
      <c r="B23" s="537"/>
      <c r="C23" s="537"/>
      <c r="D23" s="537"/>
      <c r="E23" s="537"/>
      <c r="F23" s="537"/>
      <c r="G23" s="537"/>
      <c r="H23" s="537"/>
      <c r="I23" s="537"/>
      <c r="J23" s="529"/>
    </row>
    <row r="24" spans="1:15" ht="31.5" customHeight="1">
      <c r="A24" s="236">
        <f>INT(A22)+1</f>
        <v>19</v>
      </c>
      <c r="B24" s="219" t="str">
        <f>IF(L24=1,"Pogreška",IF(M24=1,"Upozorenje","Ispravna"))</f>
        <v>Ispravna</v>
      </c>
      <c r="C24" s="531" t="s">
        <v>1416</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1388</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155</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1389</v>
      </c>
      <c r="D27" s="526"/>
      <c r="E27" s="526"/>
      <c r="F27" s="526"/>
      <c r="G27" s="526"/>
      <c r="H27" s="526"/>
      <c r="I27" s="526"/>
      <c r="J27" s="527"/>
      <c r="K27" s="10"/>
      <c r="L27" s="238">
        <f>IF(MIN(BIL!J19:K162,BIL!J164:K213,BIL!J215:K219,BIL!J221:K222)&lt;0,1,0)</f>
        <v>0</v>
      </c>
      <c r="M27">
        <v>0</v>
      </c>
    </row>
    <row r="28" spans="1:10" ht="19.5" customHeight="1">
      <c r="A28" s="528" t="s">
        <v>2465</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2" t="s">
        <v>3052</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3"/>
        <v>Ispravna</v>
      </c>
      <c r="C30" s="532" t="s">
        <v>926</v>
      </c>
      <c r="D30" s="533"/>
      <c r="E30" s="533"/>
      <c r="F30" s="533"/>
      <c r="G30" s="533"/>
      <c r="H30" s="533"/>
      <c r="I30" s="533"/>
      <c r="J30" s="533"/>
      <c r="L30" s="238">
        <f>IF(N30&lt;0,1,0)</f>
        <v>0</v>
      </c>
      <c r="M30">
        <v>0</v>
      </c>
      <c r="N30" s="10">
        <f>MIN(GPRIZNPF!J19:K47,GPRIZNPF!J49:K60)</f>
        <v>0</v>
      </c>
    </row>
    <row r="31" spans="1:15" ht="49.5" customHeight="1">
      <c r="A31" s="237">
        <f>INT(A30)+1</f>
        <v>25</v>
      </c>
      <c r="B31" s="219" t="str">
        <f t="shared" si="3"/>
        <v>Ispravna</v>
      </c>
      <c r="C31" s="532" t="s">
        <v>2572</v>
      </c>
      <c r="D31" s="533"/>
      <c r="E31" s="533"/>
      <c r="F31" s="533"/>
      <c r="G31" s="533"/>
      <c r="H31" s="533"/>
      <c r="I31" s="533"/>
      <c r="J31" s="533"/>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2574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2" t="s">
        <v>1122</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2" t="s">
        <v>2573</v>
      </c>
      <c r="D34" s="533"/>
      <c r="E34" s="533"/>
      <c r="F34" s="533"/>
      <c r="G34" s="533"/>
      <c r="H34" s="533"/>
      <c r="I34" s="533"/>
      <c r="J34" s="533"/>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52" t="s">
        <v>2849</v>
      </c>
      <c r="B2" s="553"/>
      <c r="C2" s="553"/>
      <c r="D2" s="553"/>
      <c r="E2" s="553"/>
      <c r="F2" s="553"/>
      <c r="G2" s="553"/>
      <c r="H2" s="553"/>
      <c r="I2" s="554"/>
    </row>
    <row r="3" spans="1:9" ht="18" customHeight="1">
      <c r="A3" s="15" t="s">
        <v>1771</v>
      </c>
      <c r="B3" s="555" t="s">
        <v>2848</v>
      </c>
      <c r="C3" s="556"/>
      <c r="D3" s="556"/>
      <c r="E3" s="556"/>
      <c r="F3" s="556"/>
      <c r="G3" s="556"/>
      <c r="H3" s="556"/>
      <c r="I3" s="557"/>
    </row>
    <row r="4" spans="1:9" ht="19.5" customHeight="1" hidden="1">
      <c r="A4" s="16" t="s">
        <v>1546</v>
      </c>
      <c r="B4" s="549" t="s">
        <v>2645</v>
      </c>
      <c r="C4" s="550"/>
      <c r="D4" s="550"/>
      <c r="E4" s="550"/>
      <c r="F4" s="550"/>
      <c r="G4" s="550"/>
      <c r="H4" s="550"/>
      <c r="I4" s="551"/>
    </row>
    <row r="5" spans="1:9" ht="35.25" customHeight="1" hidden="1">
      <c r="A5" s="16" t="s">
        <v>539</v>
      </c>
      <c r="B5" s="549" t="s">
        <v>540</v>
      </c>
      <c r="C5" s="550"/>
      <c r="D5" s="550"/>
      <c r="E5" s="550"/>
      <c r="F5" s="550"/>
      <c r="G5" s="550"/>
      <c r="H5" s="550"/>
      <c r="I5" s="551"/>
    </row>
    <row r="6" spans="1:9" ht="35.25" customHeight="1" hidden="1">
      <c r="A6" s="16" t="s">
        <v>634</v>
      </c>
      <c r="B6" s="549" t="s">
        <v>635</v>
      </c>
      <c r="C6" s="550"/>
      <c r="D6" s="550"/>
      <c r="E6" s="550"/>
      <c r="F6" s="550"/>
      <c r="G6" s="550"/>
      <c r="H6" s="550"/>
      <c r="I6" s="551"/>
    </row>
    <row r="7" spans="1:9" ht="45" customHeight="1" hidden="1">
      <c r="A7" s="16" t="s">
        <v>636</v>
      </c>
      <c r="B7" s="549" t="s">
        <v>637</v>
      </c>
      <c r="C7" s="550"/>
      <c r="D7" s="550"/>
      <c r="E7" s="550"/>
      <c r="F7" s="550"/>
      <c r="G7" s="550"/>
      <c r="H7" s="550"/>
      <c r="I7" s="551"/>
    </row>
    <row r="8" spans="1:9" ht="62.25" customHeight="1" hidden="1">
      <c r="A8" s="16" t="s">
        <v>287</v>
      </c>
      <c r="B8" s="549" t="s">
        <v>1283</v>
      </c>
      <c r="C8" s="550"/>
      <c r="D8" s="550"/>
      <c r="E8" s="550"/>
      <c r="F8" s="550"/>
      <c r="G8" s="550"/>
      <c r="H8" s="550"/>
      <c r="I8" s="551"/>
    </row>
    <row r="9" spans="1:9" ht="25.5" customHeight="1" hidden="1">
      <c r="A9" s="16" t="s">
        <v>2088</v>
      </c>
      <c r="B9" s="549" t="s">
        <v>2089</v>
      </c>
      <c r="C9" s="550"/>
      <c r="D9" s="550"/>
      <c r="E9" s="550"/>
      <c r="F9" s="550"/>
      <c r="G9" s="550"/>
      <c r="H9" s="550"/>
      <c r="I9" s="551"/>
    </row>
    <row r="10" spans="1:9" ht="25.5" customHeight="1" hidden="1">
      <c r="A10" s="276" t="s">
        <v>704</v>
      </c>
      <c r="B10" s="546" t="s">
        <v>705</v>
      </c>
      <c r="C10" s="547"/>
      <c r="D10" s="547"/>
      <c r="E10" s="547"/>
      <c r="F10" s="547"/>
      <c r="G10" s="547"/>
      <c r="H10" s="547"/>
      <c r="I10" s="548"/>
    </row>
    <row r="11" spans="1:9" ht="45" customHeight="1" hidden="1">
      <c r="A11" s="276" t="s">
        <v>1417</v>
      </c>
      <c r="B11" s="546" t="s">
        <v>545</v>
      </c>
      <c r="C11" s="547"/>
      <c r="D11" s="547"/>
      <c r="E11" s="547"/>
      <c r="F11" s="547"/>
      <c r="G11" s="547"/>
      <c r="H11" s="547"/>
      <c r="I11" s="548"/>
    </row>
    <row r="12" spans="1:9" ht="30.75" customHeight="1">
      <c r="A12" s="286" t="s">
        <v>200</v>
      </c>
      <c r="B12" s="546" t="s">
        <v>201</v>
      </c>
      <c r="C12" s="547"/>
      <c r="D12" s="547"/>
      <c r="E12" s="547"/>
      <c r="F12" s="547"/>
      <c r="G12" s="547"/>
      <c r="H12" s="547"/>
      <c r="I12" s="548"/>
    </row>
    <row r="13" spans="1:9" ht="30.75" customHeight="1">
      <c r="A13" s="286" t="s">
        <v>670</v>
      </c>
      <c r="B13" s="546" t="s">
        <v>671</v>
      </c>
      <c r="C13" s="547"/>
      <c r="D13" s="547"/>
      <c r="E13" s="547"/>
      <c r="F13" s="547"/>
      <c r="G13" s="547"/>
      <c r="H13" s="547"/>
      <c r="I13" s="548"/>
    </row>
    <row r="14" spans="1:9" ht="30.75" customHeight="1">
      <c r="A14" s="286" t="s">
        <v>2567</v>
      </c>
      <c r="B14" s="546" t="s">
        <v>2568</v>
      </c>
      <c r="C14" s="547"/>
      <c r="D14" s="547"/>
      <c r="E14" s="547"/>
      <c r="F14" s="547"/>
      <c r="G14" s="547"/>
      <c r="H14" s="547"/>
      <c r="I14" s="548"/>
    </row>
    <row r="15" spans="1:9" ht="30.75" customHeight="1">
      <c r="A15" s="286" t="s">
        <v>354</v>
      </c>
      <c r="B15" s="546" t="s">
        <v>355</v>
      </c>
      <c r="C15" s="547"/>
      <c r="D15" s="547"/>
      <c r="E15" s="547"/>
      <c r="F15" s="547"/>
      <c r="G15" s="547"/>
      <c r="H15" s="547"/>
      <c r="I15" s="548"/>
    </row>
    <row r="16" ht="6" customHeight="1"/>
  </sheetData>
  <sheetProtection password="C79A" sheet="1" objects="1" scenarios="1"/>
  <mergeCells count="14">
    <mergeCell ref="B15:I15"/>
    <mergeCell ref="B11:I11"/>
    <mergeCell ref="B10:I10"/>
    <mergeCell ref="B6:I6"/>
    <mergeCell ref="B8:I8"/>
    <mergeCell ref="B7:I7"/>
    <mergeCell ref="B12:I12"/>
    <mergeCell ref="B9:I9"/>
    <mergeCell ref="B13:I13"/>
    <mergeCell ref="B14:I14"/>
    <mergeCell ref="A2:I2"/>
    <mergeCell ref="B3:I3"/>
    <mergeCell ref="B4:I4"/>
    <mergeCell ref="B5:I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2">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2726</v>
      </c>
      <c r="J1" s="247"/>
    </row>
    <row r="2" spans="2:10" s="1" customFormat="1" ht="24.75" customHeight="1">
      <c r="B2" s="306" t="s">
        <v>2477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2569</v>
      </c>
      <c r="C4" s="311"/>
      <c r="D4" s="311"/>
      <c r="E4" s="311"/>
      <c r="F4" s="311"/>
      <c r="G4" s="311"/>
      <c r="H4" s="311"/>
      <c r="I4" s="311"/>
      <c r="J4" s="312"/>
    </row>
    <row r="5" spans="2:10" ht="59.25" customHeight="1">
      <c r="B5" s="319" t="s">
        <v>1545</v>
      </c>
      <c r="C5" s="320"/>
      <c r="D5" s="320"/>
      <c r="E5" s="320"/>
      <c r="F5" s="320"/>
      <c r="G5" s="320"/>
      <c r="H5" s="320"/>
      <c r="I5" s="320"/>
      <c r="J5" s="321"/>
    </row>
    <row r="6" spans="2:10" ht="53.25" customHeight="1">
      <c r="B6" s="316" t="s">
        <v>1404</v>
      </c>
      <c r="C6" s="317"/>
      <c r="D6" s="317"/>
      <c r="E6" s="317"/>
      <c r="F6" s="317"/>
      <c r="G6" s="317"/>
      <c r="H6" s="317"/>
      <c r="I6" s="317"/>
      <c r="J6" s="318"/>
    </row>
    <row r="7" spans="2:10" ht="72.75" customHeight="1">
      <c r="B7" s="313" t="s">
        <v>203</v>
      </c>
      <c r="C7" s="314"/>
      <c r="D7" s="314"/>
      <c r="E7" s="314"/>
      <c r="F7" s="314"/>
      <c r="G7" s="314"/>
      <c r="H7" s="314"/>
      <c r="I7" s="314"/>
      <c r="J7" s="315"/>
    </row>
    <row r="8" spans="2:10" ht="72" customHeight="1">
      <c r="B8" s="322" t="s">
        <v>1500</v>
      </c>
      <c r="C8" s="323"/>
      <c r="D8" s="323"/>
      <c r="E8" s="323"/>
      <c r="F8" s="323"/>
      <c r="G8" s="323"/>
      <c r="H8" s="323"/>
      <c r="I8" s="323"/>
      <c r="J8" s="324"/>
    </row>
    <row r="9" spans="2:10" ht="34.5" customHeight="1">
      <c r="B9" s="325" t="s">
        <v>1501</v>
      </c>
      <c r="C9" s="323"/>
      <c r="D9" s="323"/>
      <c r="E9" s="323"/>
      <c r="F9" s="323"/>
      <c r="G9" s="323"/>
      <c r="H9" s="323"/>
      <c r="I9" s="323"/>
      <c r="J9" s="324"/>
    </row>
    <row r="10" spans="2:10" ht="84" customHeight="1">
      <c r="B10" s="322" t="s">
        <v>1502</v>
      </c>
      <c r="C10" s="323"/>
      <c r="D10" s="323"/>
      <c r="E10" s="323"/>
      <c r="F10" s="323"/>
      <c r="G10" s="323"/>
      <c r="H10" s="323"/>
      <c r="I10" s="323"/>
      <c r="J10" s="324"/>
    </row>
    <row r="11" spans="2:10" ht="57" customHeight="1">
      <c r="B11" s="325" t="s">
        <v>538</v>
      </c>
      <c r="C11" s="323"/>
      <c r="D11" s="323"/>
      <c r="E11" s="323"/>
      <c r="F11" s="323"/>
      <c r="G11" s="323"/>
      <c r="H11" s="323"/>
      <c r="I11" s="323"/>
      <c r="J11" s="324"/>
    </row>
    <row r="12" spans="2:10" ht="72" customHeight="1">
      <c r="B12" s="325" t="s">
        <v>1544</v>
      </c>
      <c r="C12" s="323"/>
      <c r="D12" s="323"/>
      <c r="E12" s="323"/>
      <c r="F12" s="323"/>
      <c r="G12" s="323"/>
      <c r="H12" s="323"/>
      <c r="I12" s="323"/>
      <c r="J12" s="324"/>
    </row>
    <row r="13" spans="2:10" ht="87.75" customHeight="1">
      <c r="B13" s="325" t="s">
        <v>2204</v>
      </c>
      <c r="C13" s="329"/>
      <c r="D13" s="329"/>
      <c r="E13" s="329"/>
      <c r="F13" s="329"/>
      <c r="G13" s="329"/>
      <c r="H13" s="329"/>
      <c r="I13" s="329"/>
      <c r="J13" s="330"/>
    </row>
    <row r="14" spans="2:10" ht="69" customHeight="1">
      <c r="B14" s="325" t="s">
        <v>156</v>
      </c>
      <c r="C14" s="323"/>
      <c r="D14" s="323"/>
      <c r="E14" s="323"/>
      <c r="F14" s="323"/>
      <c r="G14" s="323"/>
      <c r="H14" s="323"/>
      <c r="I14" s="323"/>
      <c r="J14" s="324"/>
    </row>
    <row r="15" spans="2:10" ht="98.25" customHeight="1">
      <c r="B15" s="326" t="s">
        <v>2570</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2714</v>
      </c>
      <c r="D1" s="6" t="s">
        <v>655</v>
      </c>
      <c r="E1" s="6" t="s">
        <v>656</v>
      </c>
      <c r="F1" s="7" t="s">
        <v>816</v>
      </c>
      <c r="G1" s="6" t="s">
        <v>657</v>
      </c>
      <c r="H1" s="12" t="s">
        <v>658</v>
      </c>
      <c r="I1" s="5" t="s">
        <v>659</v>
      </c>
      <c r="J1" s="5" t="s">
        <v>2846</v>
      </c>
    </row>
    <row r="2" spans="1:10" ht="12.75">
      <c r="A2" s="5">
        <f>PRRAS!I19</f>
        <v>1</v>
      </c>
      <c r="B2" s="5">
        <f>PRRAS!J19</f>
        <v>0</v>
      </c>
      <c r="C2" s="5">
        <f>PRRAS!K19</f>
        <v>0</v>
      </c>
      <c r="D2" s="8">
        <v>0</v>
      </c>
      <c r="E2" s="8">
        <v>0</v>
      </c>
      <c r="F2" s="7">
        <f>A2/100*B2+A2/50*C2</f>
        <v>0</v>
      </c>
      <c r="G2" s="9" t="str">
        <f>TRIM(UPPER(RefStr!C13))</f>
        <v>HR3124020061100838696</v>
      </c>
      <c r="H2" s="13">
        <v>0</v>
      </c>
      <c r="I2" s="9" t="s">
        <v>660</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04766962</v>
      </c>
      <c r="I3" s="9" t="s">
        <v>661</v>
      </c>
      <c r="J3" s="8">
        <f t="shared" si="0"/>
        <v>0</v>
      </c>
    </row>
    <row r="4" spans="1:10" ht="12.75">
      <c r="A4" s="5">
        <f>PRRAS!I21</f>
        <v>3</v>
      </c>
      <c r="B4" s="5">
        <f>PRRAS!J21</f>
        <v>0</v>
      </c>
      <c r="C4" s="5">
        <f>PRRAS!K21</f>
        <v>0</v>
      </c>
      <c r="D4" s="8">
        <v>0</v>
      </c>
      <c r="E4" s="8">
        <v>0</v>
      </c>
      <c r="F4" s="7">
        <f>A4/100*B4+A4/50*C4</f>
        <v>0</v>
      </c>
      <c r="G4" s="6" t="str">
        <f>IF(ISERROR(RefStr!C7),"-",UPPER(TRIM(RefStr!C7)))</f>
        <v>MLADA PERA UDRUGA ZA PROMICANJE DJEČ.LITERARNOG STVARALAŠTVA</v>
      </c>
      <c r="I4" s="9" t="s">
        <v>662</v>
      </c>
      <c r="J4" s="8">
        <f t="shared" si="0"/>
        <v>0</v>
      </c>
    </row>
    <row r="5" spans="1:10" ht="12.75">
      <c r="A5" s="5">
        <f>PRRAS!I22</f>
        <v>4</v>
      </c>
      <c r="B5" s="5">
        <f>PRRAS!J22</f>
        <v>0</v>
      </c>
      <c r="C5" s="5">
        <f>PRRAS!K22</f>
        <v>0</v>
      </c>
      <c r="D5" s="8">
        <v>0</v>
      </c>
      <c r="E5" s="8">
        <v>0</v>
      </c>
      <c r="F5" s="7">
        <f aca="true" t="shared" si="1" ref="F5:F67">A5/100*B5+A5/50*C5</f>
        <v>0</v>
      </c>
      <c r="G5" s="6" t="str">
        <f>TEXT(INT(VALUE(RefStr!C9)),"00000")</f>
        <v>40000</v>
      </c>
      <c r="I5" s="9" t="s">
        <v>663</v>
      </c>
      <c r="J5" s="8">
        <f t="shared" si="0"/>
        <v>0</v>
      </c>
    </row>
    <row r="6" spans="1:10" ht="12.75">
      <c r="A6" s="5">
        <f>PRRAS!I23</f>
        <v>5</v>
      </c>
      <c r="B6" s="5">
        <f>PRRAS!J23</f>
        <v>0</v>
      </c>
      <c r="C6" s="5">
        <f>PRRAS!K23</f>
        <v>0</v>
      </c>
      <c r="D6" s="8">
        <v>0</v>
      </c>
      <c r="E6" s="8">
        <v>0</v>
      </c>
      <c r="F6" s="7">
        <f t="shared" si="1"/>
        <v>0</v>
      </c>
      <c r="G6" s="6" t="str">
        <f>IF(ISERROR(RefStr!E9),"-",UPPER(TRIM(RefStr!E9)))</f>
        <v>ČAKOVEC</v>
      </c>
      <c r="I6" s="9" t="s">
        <v>664</v>
      </c>
      <c r="J6" s="8">
        <f t="shared" si="0"/>
        <v>0</v>
      </c>
    </row>
    <row r="7" spans="1:10" ht="12.75">
      <c r="A7" s="5">
        <f>PRRAS!I24</f>
        <v>6</v>
      </c>
      <c r="B7" s="5">
        <f>PRRAS!J24</f>
        <v>0</v>
      </c>
      <c r="C7" s="5">
        <f>PRRAS!K24</f>
        <v>0</v>
      </c>
      <c r="D7" s="8">
        <v>0</v>
      </c>
      <c r="E7" s="8">
        <v>0</v>
      </c>
      <c r="F7" s="7">
        <f t="shared" si="1"/>
        <v>0</v>
      </c>
      <c r="G7" s="6" t="str">
        <f>IF(ISERROR(RefStr!C11),"-",(TRIM(RefStr!C11)))</f>
        <v>Travnik 14/2</v>
      </c>
      <c r="I7" s="9" t="s">
        <v>665</v>
      </c>
      <c r="J7" s="8">
        <f t="shared" si="0"/>
        <v>0</v>
      </c>
    </row>
    <row r="8" spans="1:10" ht="12.75">
      <c r="A8" s="5">
        <f>PRRAS!I25</f>
        <v>7</v>
      </c>
      <c r="B8" s="5">
        <f>PRRAS!J25</f>
        <v>0</v>
      </c>
      <c r="C8" s="5">
        <f>PRRAS!K25</f>
        <v>0</v>
      </c>
      <c r="D8" s="8">
        <v>0</v>
      </c>
      <c r="E8" s="8">
        <v>0</v>
      </c>
      <c r="F8" s="7">
        <f t="shared" si="1"/>
        <v>0</v>
      </c>
      <c r="G8" s="6" t="str">
        <f>TEXT(INT(VALUE(RefStr!C15)),"0000")</f>
        <v>9499</v>
      </c>
      <c r="I8" s="9" t="s">
        <v>666</v>
      </c>
      <c r="J8" s="8">
        <f t="shared" si="0"/>
        <v>0</v>
      </c>
    </row>
    <row r="9" spans="1:10" ht="12.75">
      <c r="A9" s="5">
        <f>PRRAS!I26</f>
        <v>8</v>
      </c>
      <c r="B9" s="5">
        <f>PRRAS!J26</f>
        <v>0</v>
      </c>
      <c r="C9" s="5">
        <f>PRRAS!K26</f>
        <v>0</v>
      </c>
      <c r="D9" s="8">
        <v>0</v>
      </c>
      <c r="E9" s="8">
        <v>0</v>
      </c>
      <c r="F9" s="7">
        <f t="shared" si="1"/>
        <v>0</v>
      </c>
      <c r="G9" s="6" t="str">
        <f>IF(RefStr!J17&lt;&gt;"",TEXT(INT(VALUE(RefStr!J17)),"00"),"00")</f>
        <v>20</v>
      </c>
      <c r="I9" s="9" t="s">
        <v>667</v>
      </c>
      <c r="J9" s="8">
        <f t="shared" si="0"/>
        <v>0</v>
      </c>
    </row>
    <row r="10" spans="1:10" ht="12.75">
      <c r="A10" s="5">
        <f>PRRAS!I27</f>
        <v>9</v>
      </c>
      <c r="B10" s="5">
        <f>PRRAS!J27</f>
        <v>0</v>
      </c>
      <c r="C10" s="5">
        <f>PRRAS!K27</f>
        <v>0</v>
      </c>
      <c r="D10" s="8">
        <v>0</v>
      </c>
      <c r="E10" s="8">
        <v>0</v>
      </c>
      <c r="F10" s="7">
        <f t="shared" si="1"/>
        <v>0</v>
      </c>
      <c r="G10" s="6" t="str">
        <f>TEXT(INT(VALUE(RefStr!C17)),"000")</f>
        <v>060</v>
      </c>
      <c r="I10" s="9" t="s">
        <v>668</v>
      </c>
      <c r="J10" s="8">
        <f t="shared" si="0"/>
        <v>0</v>
      </c>
    </row>
    <row r="11" spans="1:10" ht="12.75">
      <c r="A11" s="5">
        <f>PRRAS!I28</f>
        <v>10</v>
      </c>
      <c r="B11" s="5">
        <f>PRRAS!J28</f>
        <v>0</v>
      </c>
      <c r="C11" s="5">
        <f>PRRAS!K28</f>
        <v>0</v>
      </c>
      <c r="D11" s="8">
        <v>0</v>
      </c>
      <c r="E11" s="8">
        <v>0</v>
      </c>
      <c r="F11" s="7">
        <f t="shared" si="1"/>
        <v>0</v>
      </c>
      <c r="G11" s="6" t="s">
        <v>2847</v>
      </c>
      <c r="I11" s="11" t="s">
        <v>271</v>
      </c>
      <c r="J11" s="8">
        <f t="shared" si="0"/>
        <v>0</v>
      </c>
    </row>
    <row r="12" spans="1:10" ht="12.75">
      <c r="A12" s="5">
        <f>PRRAS!I29</f>
        <v>11</v>
      </c>
      <c r="B12" s="5">
        <f>PRRAS!J29</f>
        <v>0</v>
      </c>
      <c r="C12" s="5">
        <f>PRRAS!K29</f>
        <v>0</v>
      </c>
      <c r="D12" s="8">
        <v>0</v>
      </c>
      <c r="E12" s="8">
        <v>0</v>
      </c>
      <c r="F12" s="7">
        <f t="shared" si="1"/>
        <v>0</v>
      </c>
      <c r="G12" s="6" t="s">
        <v>2847</v>
      </c>
      <c r="I12" s="11" t="s">
        <v>272</v>
      </c>
      <c r="J12" s="8">
        <f t="shared" si="0"/>
        <v>0</v>
      </c>
    </row>
    <row r="13" spans="1:10" ht="12.75">
      <c r="A13" s="5">
        <f>PRRAS!I30</f>
        <v>12</v>
      </c>
      <c r="B13" s="5">
        <f>PRRAS!J30</f>
        <v>0</v>
      </c>
      <c r="C13" s="5">
        <f>PRRAS!K30</f>
        <v>0</v>
      </c>
      <c r="D13" s="8">
        <v>0</v>
      </c>
      <c r="E13" s="8">
        <v>0</v>
      </c>
      <c r="F13" s="7">
        <f t="shared" si="1"/>
        <v>0</v>
      </c>
      <c r="G13" s="6" t="s">
        <v>2847</v>
      </c>
      <c r="I13" s="11" t="s">
        <v>273</v>
      </c>
      <c r="J13" s="8">
        <f t="shared" si="0"/>
        <v>0</v>
      </c>
    </row>
    <row r="14" spans="1:10" ht="12.75">
      <c r="A14" s="5">
        <f>PRRAS!I31</f>
        <v>13</v>
      </c>
      <c r="B14" s="5">
        <f>PRRAS!J31</f>
        <v>0</v>
      </c>
      <c r="C14" s="5">
        <f>PRRAS!K31</f>
        <v>0</v>
      </c>
      <c r="D14" s="8">
        <v>0</v>
      </c>
      <c r="E14" s="8">
        <v>0</v>
      </c>
      <c r="F14" s="7">
        <f t="shared" si="1"/>
        <v>0</v>
      </c>
      <c r="G14" s="6" t="s">
        <v>2847</v>
      </c>
      <c r="I14" s="11" t="s">
        <v>274</v>
      </c>
      <c r="J14" s="8">
        <f t="shared" si="0"/>
        <v>0</v>
      </c>
    </row>
    <row r="15" spans="1:10" ht="12.75">
      <c r="A15" s="5">
        <f>PRRAS!I32</f>
        <v>14</v>
      </c>
      <c r="B15" s="5">
        <f>PRRAS!J32</f>
        <v>0</v>
      </c>
      <c r="C15" s="5">
        <f>PRRAS!K32</f>
        <v>0</v>
      </c>
      <c r="D15" s="8">
        <v>0</v>
      </c>
      <c r="E15" s="8">
        <v>0</v>
      </c>
      <c r="F15" s="7">
        <f t="shared" si="1"/>
        <v>0</v>
      </c>
      <c r="G15" s="6" t="s">
        <v>2847</v>
      </c>
      <c r="I15" s="11" t="s">
        <v>275</v>
      </c>
      <c r="J15" s="8">
        <f t="shared" si="0"/>
        <v>0</v>
      </c>
    </row>
    <row r="16" spans="1:10" ht="12.75">
      <c r="A16" s="5">
        <f>PRRAS!I33</f>
        <v>15</v>
      </c>
      <c r="B16" s="5">
        <f>PRRAS!J33</f>
        <v>0</v>
      </c>
      <c r="C16" s="5">
        <f>PRRAS!K33</f>
        <v>0</v>
      </c>
      <c r="D16" s="8">
        <v>0</v>
      </c>
      <c r="E16" s="8">
        <v>0</v>
      </c>
      <c r="F16" s="7">
        <f t="shared" si="1"/>
        <v>0</v>
      </c>
      <c r="G16" s="6" t="s">
        <v>2847</v>
      </c>
      <c r="I16" s="11" t="s">
        <v>276</v>
      </c>
      <c r="J16" s="8">
        <f t="shared" si="0"/>
        <v>0</v>
      </c>
    </row>
    <row r="17" spans="1:10" ht="12.75">
      <c r="A17" s="5">
        <f>PRRAS!I34</f>
        <v>16</v>
      </c>
      <c r="B17" s="5">
        <f>PRRAS!J34</f>
        <v>0</v>
      </c>
      <c r="C17" s="5">
        <f>PRRAS!K34</f>
        <v>0</v>
      </c>
      <c r="D17" s="8">
        <v>0</v>
      </c>
      <c r="E17" s="8">
        <v>0</v>
      </c>
      <c r="F17" s="7">
        <f t="shared" si="1"/>
        <v>0</v>
      </c>
      <c r="G17" s="6" t="s">
        <v>2847</v>
      </c>
      <c r="I17" s="11" t="s">
        <v>277</v>
      </c>
      <c r="J17" s="8">
        <f t="shared" si="0"/>
        <v>0</v>
      </c>
    </row>
    <row r="18" spans="1:10" ht="12.75">
      <c r="A18" s="5">
        <f>PRRAS!I35</f>
        <v>17</v>
      </c>
      <c r="B18" s="5">
        <f>PRRAS!J35</f>
        <v>0</v>
      </c>
      <c r="C18" s="5">
        <f>PRRAS!K35</f>
        <v>0</v>
      </c>
      <c r="D18" s="8">
        <v>0</v>
      </c>
      <c r="E18" s="8">
        <v>0</v>
      </c>
      <c r="F18" s="7">
        <f t="shared" si="1"/>
        <v>0</v>
      </c>
      <c r="G18" s="6" t="str">
        <f>IF(ISERROR(RefStr!D39),"-",UPPER(TRIM(RefStr!D39)))</f>
        <v>GORKIĆ TARADI</v>
      </c>
      <c r="I18" s="11" t="s">
        <v>278</v>
      </c>
      <c r="J18" s="8">
        <f t="shared" si="0"/>
        <v>0</v>
      </c>
    </row>
    <row r="19" spans="1:10" ht="12.75">
      <c r="A19" s="5">
        <f>PRRAS!I36</f>
        <v>18</v>
      </c>
      <c r="B19" s="5">
        <f>PRRAS!J36</f>
        <v>0</v>
      </c>
      <c r="C19" s="5">
        <f>PRRAS!K36</f>
        <v>0</v>
      </c>
      <c r="D19" s="8">
        <v>0</v>
      </c>
      <c r="E19" s="8">
        <v>0</v>
      </c>
      <c r="F19" s="7">
        <f t="shared" si="1"/>
        <v>0</v>
      </c>
      <c r="I19" s="11" t="s">
        <v>279</v>
      </c>
      <c r="J19" s="8">
        <f t="shared" si="0"/>
        <v>0</v>
      </c>
    </row>
    <row r="20" spans="1:10" ht="12.75">
      <c r="A20" s="5">
        <f>PRRAS!I37</f>
        <v>19</v>
      </c>
      <c r="B20" s="5">
        <f>PRRAS!J37</f>
        <v>0</v>
      </c>
      <c r="C20" s="5">
        <f>PRRAS!K37</f>
        <v>0</v>
      </c>
      <c r="D20" s="8">
        <v>0</v>
      </c>
      <c r="E20" s="8">
        <v>0</v>
      </c>
      <c r="F20" s="7">
        <f t="shared" si="1"/>
        <v>0</v>
      </c>
      <c r="G20" s="6" t="str">
        <f>IF(ISERROR(RefStr!D43),"-",UPPER(TRIM(RefStr!D43)))</f>
        <v>GORKIĆ TARADI</v>
      </c>
      <c r="I20" s="9" t="s">
        <v>280</v>
      </c>
      <c r="J20" s="8">
        <f t="shared" si="0"/>
        <v>0</v>
      </c>
    </row>
    <row r="21" spans="1:10" ht="12.75">
      <c r="A21" s="5">
        <f>PRRAS!I38</f>
        <v>20</v>
      </c>
      <c r="B21" s="5">
        <f>PRRAS!J38</f>
        <v>0</v>
      </c>
      <c r="C21" s="5">
        <f>PRRAS!K38</f>
        <v>0</v>
      </c>
      <c r="D21" s="8">
        <v>0</v>
      </c>
      <c r="E21" s="8">
        <v>0</v>
      </c>
      <c r="F21" s="7">
        <f t="shared" si="1"/>
        <v>0</v>
      </c>
      <c r="G21" s="6" t="str">
        <f>IF(ISERROR(RefStr!D45),"-",UPPER(TRIM(RefStr!D45)))</f>
        <v>0996906841</v>
      </c>
      <c r="I21" s="9" t="s">
        <v>281</v>
      </c>
      <c r="J21" s="8">
        <f t="shared" si="0"/>
        <v>0</v>
      </c>
    </row>
    <row r="22" spans="1:10" ht="12.75">
      <c r="A22" s="5">
        <f>PRRAS!I39</f>
        <v>21</v>
      </c>
      <c r="B22" s="5">
        <f>PRRAS!J39</f>
        <v>0</v>
      </c>
      <c r="C22" s="5">
        <f>PRRAS!K39</f>
        <v>0</v>
      </c>
      <c r="D22" s="8">
        <v>0</v>
      </c>
      <c r="E22" s="8">
        <v>0</v>
      </c>
      <c r="F22" s="7">
        <f t="shared" si="1"/>
        <v>0</v>
      </c>
      <c r="G22" s="6">
        <f>IF(ISERROR(RefStr!D47),"-",UPPER(TRIM(RefStr!D47)))</f>
      </c>
      <c r="I22" s="11" t="s">
        <v>282</v>
      </c>
      <c r="J22" s="8">
        <f t="shared" si="0"/>
        <v>0</v>
      </c>
    </row>
    <row r="23" spans="1:10" ht="12.75">
      <c r="A23" s="5">
        <f>PRRAS!I40</f>
        <v>22</v>
      </c>
      <c r="B23" s="5">
        <f>PRRAS!J40</f>
        <v>0</v>
      </c>
      <c r="C23" s="5">
        <f>PRRAS!K40</f>
        <v>0</v>
      </c>
      <c r="D23" s="8">
        <v>0</v>
      </c>
      <c r="E23" s="8">
        <v>0</v>
      </c>
      <c r="F23" s="7">
        <f t="shared" si="1"/>
        <v>0</v>
      </c>
      <c r="G23" s="6" t="str">
        <f>IF(ISERROR(RefStr!D49),"-",LOWER(TRIM(RefStr!D49)))</f>
        <v>udruga@mlada-pera.medjimurje.info</v>
      </c>
      <c r="I23" s="11" t="s">
        <v>283</v>
      </c>
      <c r="J23" s="8">
        <f t="shared" si="0"/>
        <v>0</v>
      </c>
    </row>
    <row r="24" spans="1:10" ht="12.75">
      <c r="A24" s="5">
        <f>PRRAS!I41</f>
        <v>23</v>
      </c>
      <c r="B24" s="5">
        <f>PRRAS!J41</f>
        <v>0</v>
      </c>
      <c r="C24" s="5">
        <f>PRRAS!K41</f>
        <v>0</v>
      </c>
      <c r="D24" s="8">
        <v>0</v>
      </c>
      <c r="E24" s="8">
        <v>0</v>
      </c>
      <c r="F24" s="7">
        <f t="shared" si="1"/>
        <v>0</v>
      </c>
      <c r="I24" s="11" t="s">
        <v>284</v>
      </c>
      <c r="J24" s="8">
        <f t="shared" si="0"/>
        <v>0</v>
      </c>
    </row>
    <row r="25" spans="1:10" ht="12.75">
      <c r="A25" s="5">
        <f>PRRAS!I42</f>
        <v>24</v>
      </c>
      <c r="B25" s="5">
        <f>PRRAS!J42</f>
        <v>0</v>
      </c>
      <c r="C25" s="5">
        <f>PRRAS!K42</f>
        <v>0</v>
      </c>
      <c r="D25" s="8">
        <v>0</v>
      </c>
      <c r="E25" s="8">
        <v>0</v>
      </c>
      <c r="F25" s="7">
        <f t="shared" si="1"/>
        <v>0</v>
      </c>
      <c r="I25" s="11" t="s">
        <v>285</v>
      </c>
      <c r="J25" s="8">
        <f t="shared" si="0"/>
        <v>0</v>
      </c>
    </row>
    <row r="26" spans="1:10" ht="12.75">
      <c r="A26" s="5">
        <f>PRRAS!I43</f>
        <v>25</v>
      </c>
      <c r="B26" s="5">
        <f>PRRAS!J43</f>
        <v>0</v>
      </c>
      <c r="C26" s="5">
        <f>PRRAS!K43</f>
        <v>0</v>
      </c>
      <c r="D26" s="8">
        <v>0</v>
      </c>
      <c r="E26" s="8">
        <v>0</v>
      </c>
      <c r="F26" s="7">
        <f t="shared" si="1"/>
        <v>0</v>
      </c>
      <c r="G26" s="6" t="str">
        <f>MID(TRIM(RefStr!J15),1,4)</f>
        <v>2022</v>
      </c>
      <c r="I26" s="9" t="s">
        <v>286</v>
      </c>
      <c r="J26" s="8">
        <f t="shared" si="0"/>
        <v>0</v>
      </c>
    </row>
    <row r="27" spans="1:10" ht="12.75">
      <c r="A27" s="5">
        <f>PRRAS!I44</f>
        <v>26</v>
      </c>
      <c r="B27" s="5">
        <f>PRRAS!J44</f>
        <v>0</v>
      </c>
      <c r="C27" s="5">
        <f>PRRAS!K44</f>
        <v>0</v>
      </c>
      <c r="D27" s="8">
        <v>0</v>
      </c>
      <c r="E27" s="8">
        <v>0</v>
      </c>
      <c r="F27" s="7">
        <f t="shared" si="1"/>
        <v>0</v>
      </c>
      <c r="G27" s="234">
        <f>SUM(F2:F172)</f>
        <v>0</v>
      </c>
      <c r="I27" s="9" t="s">
        <v>2835</v>
      </c>
      <c r="J27" s="8">
        <f t="shared" si="0"/>
        <v>0</v>
      </c>
    </row>
    <row r="28" spans="1:10" ht="12.75">
      <c r="A28" s="5">
        <f>PRRAS!I45</f>
        <v>27</v>
      </c>
      <c r="B28" s="5">
        <f>PRRAS!J45</f>
        <v>0</v>
      </c>
      <c r="C28" s="5">
        <f>PRRAS!K45</f>
        <v>0</v>
      </c>
      <c r="D28" s="8">
        <v>0</v>
      </c>
      <c r="E28" s="8">
        <v>0</v>
      </c>
      <c r="F28" s="7">
        <f t="shared" si="1"/>
        <v>0</v>
      </c>
      <c r="G28" s="6" t="s">
        <v>2847</v>
      </c>
      <c r="H28" s="14"/>
      <c r="I28" s="9" t="s">
        <v>2836</v>
      </c>
      <c r="J28" s="8">
        <f t="shared" si="0"/>
        <v>0</v>
      </c>
    </row>
    <row r="29" spans="1:10" ht="12.75">
      <c r="A29" s="5">
        <f>PRRAS!I46</f>
        <v>28</v>
      </c>
      <c r="B29" s="5">
        <f>PRRAS!J46</f>
        <v>0</v>
      </c>
      <c r="C29" s="5">
        <f>PRRAS!K46</f>
        <v>0</v>
      </c>
      <c r="D29" s="8">
        <v>0</v>
      </c>
      <c r="E29" s="8">
        <v>0</v>
      </c>
      <c r="F29" s="7">
        <f t="shared" si="1"/>
        <v>0</v>
      </c>
      <c r="G29" s="6" t="str">
        <f>MID(TRIM(RefStr!J15),6,2)</f>
        <v>12</v>
      </c>
      <c r="I29" s="9" t="s">
        <v>2837</v>
      </c>
      <c r="J29" s="8">
        <f t="shared" si="0"/>
        <v>0</v>
      </c>
    </row>
    <row r="30" spans="1:10" ht="12.75">
      <c r="A30" s="5">
        <f>PRRAS!I47</f>
        <v>29</v>
      </c>
      <c r="B30" s="5">
        <f>PRRAS!J47</f>
        <v>0</v>
      </c>
      <c r="C30" s="5">
        <f>PRRAS!K47</f>
        <v>0</v>
      </c>
      <c r="D30" s="8">
        <v>0</v>
      </c>
      <c r="E30" s="8">
        <v>0</v>
      </c>
      <c r="F30" s="7">
        <f t="shared" si="1"/>
        <v>0</v>
      </c>
      <c r="G30" s="6">
        <v>603</v>
      </c>
      <c r="I30" s="9" t="s">
        <v>2838</v>
      </c>
      <c r="J30" s="8">
        <f t="shared" si="0"/>
        <v>0</v>
      </c>
    </row>
    <row r="31" spans="1:10" ht="12.75">
      <c r="A31" s="5">
        <f>PRRAS!I48</f>
        <v>30</v>
      </c>
      <c r="B31" s="5">
        <f>PRRAS!J48</f>
        <v>0</v>
      </c>
      <c r="C31" s="5">
        <f>PRRAS!K48</f>
        <v>0</v>
      </c>
      <c r="D31" s="8">
        <v>0</v>
      </c>
      <c r="E31" s="8">
        <v>0</v>
      </c>
      <c r="F31" s="7">
        <f t="shared" si="1"/>
        <v>0</v>
      </c>
      <c r="G31" s="6">
        <v>707</v>
      </c>
      <c r="I31" s="9" t="s">
        <v>2839</v>
      </c>
      <c r="J31" s="8">
        <f t="shared" si="0"/>
        <v>0</v>
      </c>
    </row>
    <row r="32" spans="1:10" ht="12.75">
      <c r="A32" s="5">
        <f>PRRAS!I49</f>
        <v>31</v>
      </c>
      <c r="B32" s="5">
        <f>PRRAS!J49</f>
        <v>0</v>
      </c>
      <c r="C32" s="5">
        <f>PRRAS!K49</f>
        <v>0</v>
      </c>
      <c r="D32" s="8">
        <v>0</v>
      </c>
      <c r="E32" s="8">
        <v>0</v>
      </c>
      <c r="F32" s="7">
        <f t="shared" si="1"/>
        <v>0</v>
      </c>
      <c r="G32" s="6">
        <v>0</v>
      </c>
      <c r="I32" s="9" t="s">
        <v>2840</v>
      </c>
      <c r="J32" s="8">
        <f t="shared" si="0"/>
        <v>0</v>
      </c>
    </row>
    <row r="33" spans="1:10" ht="12.75">
      <c r="A33" s="5">
        <f>PRRAS!I50</f>
        <v>32</v>
      </c>
      <c r="B33" s="5">
        <f>PRRAS!J50</f>
        <v>0</v>
      </c>
      <c r="C33" s="5">
        <f>PRRAS!K50</f>
        <v>0</v>
      </c>
      <c r="D33" s="8">
        <v>0</v>
      </c>
      <c r="E33" s="8">
        <v>0</v>
      </c>
      <c r="F33" s="7">
        <f t="shared" si="1"/>
        <v>0</v>
      </c>
      <c r="G33" s="6">
        <v>0</v>
      </c>
      <c r="I33" s="9" t="s">
        <v>2841</v>
      </c>
      <c r="J33" s="8">
        <f t="shared" si="0"/>
        <v>0</v>
      </c>
    </row>
    <row r="34" spans="1:10" ht="12.75">
      <c r="A34" s="5">
        <f>PRRAS!I51</f>
        <v>33</v>
      </c>
      <c r="B34" s="5">
        <f>PRRAS!J51</f>
        <v>0</v>
      </c>
      <c r="C34" s="5">
        <f>PRRAS!K51</f>
        <v>0</v>
      </c>
      <c r="D34" s="8">
        <v>0</v>
      </c>
      <c r="E34" s="8">
        <v>0</v>
      </c>
      <c r="F34" s="7">
        <f t="shared" si="1"/>
        <v>0</v>
      </c>
      <c r="G34" s="6">
        <v>0</v>
      </c>
      <c r="I34" s="9" t="s">
        <v>2842</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2843</v>
      </c>
      <c r="J35" s="8">
        <f t="shared" si="2"/>
        <v>0</v>
      </c>
    </row>
    <row r="36" spans="1:10" ht="12.75">
      <c r="A36" s="5">
        <f>PRRAS!I53</f>
        <v>35</v>
      </c>
      <c r="B36" s="5">
        <f>PRRAS!J53</f>
        <v>0</v>
      </c>
      <c r="C36" s="5">
        <f>PRRAS!K53</f>
        <v>0</v>
      </c>
      <c r="D36" s="8">
        <v>0</v>
      </c>
      <c r="E36" s="8">
        <v>0</v>
      </c>
      <c r="F36" s="7">
        <f t="shared" si="1"/>
        <v>0</v>
      </c>
      <c r="G36" s="6">
        <v>0</v>
      </c>
      <c r="I36" s="9" t="s">
        <v>2844</v>
      </c>
      <c r="J36" s="8">
        <f t="shared" si="2"/>
        <v>0</v>
      </c>
    </row>
    <row r="37" spans="1:10" ht="12.75">
      <c r="A37" s="5">
        <f>PRRAS!I54</f>
        <v>36</v>
      </c>
      <c r="B37" s="5">
        <f>PRRAS!J54</f>
        <v>0</v>
      </c>
      <c r="C37" s="5">
        <f>PRRAS!K54</f>
        <v>0</v>
      </c>
      <c r="D37" s="8">
        <v>0</v>
      </c>
      <c r="E37" s="8">
        <v>0</v>
      </c>
      <c r="F37" s="7">
        <f t="shared" si="1"/>
        <v>0</v>
      </c>
      <c r="G37" s="8">
        <f>SUM(J2:J49)</f>
        <v>0</v>
      </c>
      <c r="I37" s="9" t="s">
        <v>2845</v>
      </c>
      <c r="J37" s="8">
        <f t="shared" si="2"/>
        <v>0</v>
      </c>
    </row>
    <row r="38" spans="1:10" ht="12.75">
      <c r="A38" s="5">
        <f>PRRAS!I55</f>
        <v>37</v>
      </c>
      <c r="B38" s="5">
        <f>PRRAS!J55</f>
        <v>0</v>
      </c>
      <c r="C38" s="5">
        <f>PRRAS!K55</f>
        <v>0</v>
      </c>
      <c r="D38" s="8">
        <v>0</v>
      </c>
      <c r="E38" s="8">
        <v>0</v>
      </c>
      <c r="F38" s="7">
        <f t="shared" si="1"/>
        <v>0</v>
      </c>
      <c r="G38" s="6" t="str">
        <f>TEXT(INT(VALUE(RefStr!J13)),"00000000000")</f>
        <v>87357284966</v>
      </c>
      <c r="I38" s="9" t="s">
        <v>2663</v>
      </c>
      <c r="J38" s="8">
        <f t="shared" si="2"/>
        <v>0</v>
      </c>
    </row>
    <row r="39" spans="1:10" ht="12.75">
      <c r="A39" s="5">
        <f>PRRAS!I56</f>
        <v>38</v>
      </c>
      <c r="B39" s="5">
        <f>PRRAS!J56</f>
        <v>0</v>
      </c>
      <c r="C39" s="5">
        <f>PRRAS!K56</f>
        <v>0</v>
      </c>
      <c r="D39" s="8">
        <v>0</v>
      </c>
      <c r="E39" s="8">
        <v>0</v>
      </c>
      <c r="F39" s="7">
        <f t="shared" si="1"/>
        <v>0</v>
      </c>
      <c r="G39" s="6" t="str">
        <f>TEXT(INT(VALUE(RefStr!J9)),"00000")</f>
        <v>397330</v>
      </c>
      <c r="I39" s="9" t="s">
        <v>2662</v>
      </c>
      <c r="J39" s="8">
        <f t="shared" si="2"/>
        <v>0</v>
      </c>
    </row>
    <row r="40" spans="1:10" ht="12.75">
      <c r="A40" s="5">
        <f>PRRAS!I57</f>
        <v>39</v>
      </c>
      <c r="B40" s="5">
        <f>PRRAS!J57</f>
        <v>0</v>
      </c>
      <c r="C40" s="5">
        <f>PRRAS!K57</f>
        <v>0</v>
      </c>
      <c r="D40" s="8">
        <v>0</v>
      </c>
      <c r="E40" s="8">
        <v>0</v>
      </c>
      <c r="F40" s="7">
        <f t="shared" si="1"/>
        <v>0</v>
      </c>
      <c r="G40" s="6" t="str">
        <f>RefStr!J19</f>
        <v>NE</v>
      </c>
      <c r="I40" s="9" t="s">
        <v>2057</v>
      </c>
      <c r="J40" s="8">
        <f t="shared" si="2"/>
        <v>0</v>
      </c>
    </row>
    <row r="41" spans="1:10" ht="12.75">
      <c r="A41" s="5">
        <f>PRRAS!I58</f>
        <v>40</v>
      </c>
      <c r="B41" s="5">
        <f>PRRAS!J58</f>
        <v>0</v>
      </c>
      <c r="C41" s="5">
        <f>PRRAS!K58</f>
        <v>0</v>
      </c>
      <c r="D41" s="8">
        <v>0</v>
      </c>
      <c r="E41" s="8">
        <v>0</v>
      </c>
      <c r="F41" s="7">
        <f t="shared" si="1"/>
        <v>0</v>
      </c>
      <c r="G41" s="6" t="str">
        <f>IF(RefStr!E5&lt;&gt;"",TEXT(RefStr!E5,"YYYYMMDD"),"")</f>
        <v>20220101</v>
      </c>
      <c r="I41" s="9" t="s">
        <v>1437</v>
      </c>
      <c r="J41" s="8">
        <f t="shared" si="2"/>
        <v>0</v>
      </c>
    </row>
    <row r="42" spans="1:10" ht="12.75">
      <c r="A42" s="5">
        <f>PRRAS!I59</f>
        <v>41</v>
      </c>
      <c r="B42" s="5">
        <f>PRRAS!J59</f>
        <v>0</v>
      </c>
      <c r="C42" s="5">
        <f>PRRAS!K59</f>
        <v>0</v>
      </c>
      <c r="D42" s="8">
        <v>0</v>
      </c>
      <c r="E42" s="8">
        <v>0</v>
      </c>
      <c r="F42" s="7">
        <f t="shared" si="1"/>
        <v>0</v>
      </c>
      <c r="G42" s="6" t="str">
        <f>IF(RefStr!G5&lt;&gt;"",TEXT(RefStr!G5,"YYYYMMDD"),"")</f>
        <v>20221231</v>
      </c>
      <c r="I42" s="9" t="s">
        <v>1438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91380.10000000002</v>
      </c>
      <c r="I43" s="9" t="s">
        <v>1724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0</v>
      </c>
      <c r="C68" s="5">
        <f>PRRAS!K86</f>
        <v>0</v>
      </c>
      <c r="D68" s="8">
        <v>0</v>
      </c>
      <c r="E68" s="8">
        <v>0</v>
      </c>
      <c r="F68" s="7">
        <f aca="true" t="shared" si="4" ref="F68:F131">A68/100*B68+A68/50*C68</f>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0</v>
      </c>
      <c r="C97" s="5">
        <f>PRRAS!K115</f>
        <v>0</v>
      </c>
      <c r="D97" s="8">
        <v>0</v>
      </c>
      <c r="E97" s="8">
        <v>0</v>
      </c>
      <c r="F97" s="7">
        <f t="shared" si="4"/>
        <v>0</v>
      </c>
      <c r="J97" s="8">
        <f t="shared" si="5"/>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0</v>
      </c>
      <c r="C149" s="5">
        <f>PRRAS!K167</f>
        <v>0</v>
      </c>
      <c r="D149" s="8">
        <v>0</v>
      </c>
      <c r="E149" s="8">
        <v>0</v>
      </c>
      <c r="F149" s="7">
        <f t="shared" si="7"/>
        <v>0</v>
      </c>
      <c r="J149" s="8">
        <f t="shared" si="6"/>
        <v>0</v>
      </c>
    </row>
    <row r="150" spans="1:10" ht="12.75">
      <c r="A150" s="5">
        <f>PRRAS!I168</f>
        <v>149</v>
      </c>
      <c r="B150" s="5">
        <f>PRRAS!J168</f>
        <v>0</v>
      </c>
      <c r="C150" s="5">
        <f>PRRAS!K168</f>
        <v>0</v>
      </c>
      <c r="D150" s="8">
        <v>0</v>
      </c>
      <c r="E150" s="8">
        <v>0</v>
      </c>
      <c r="F150" s="7">
        <f t="shared" si="7"/>
        <v>0</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0</v>
      </c>
      <c r="D155" s="8">
        <v>0</v>
      </c>
      <c r="E155" s="8">
        <v>0</v>
      </c>
      <c r="F155" s="7">
        <f t="shared" si="7"/>
        <v>0</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0</v>
      </c>
      <c r="C157" s="5">
        <f>PRRAS!K176</f>
        <v>0</v>
      </c>
      <c r="D157" s="8">
        <v>0</v>
      </c>
      <c r="E157" s="8">
        <v>0</v>
      </c>
      <c r="F157" s="7">
        <f>A157/100*B157+A157/50*C157</f>
        <v>0</v>
      </c>
    </row>
    <row r="158" spans="1:6" ht="12.75">
      <c r="A158" s="5">
        <f>PRRAS!I177</f>
        <v>157</v>
      </c>
      <c r="B158" s="5">
        <f>PRRAS!J177</f>
        <v>0</v>
      </c>
      <c r="C158" s="5">
        <f>PRRAS!K177</f>
        <v>0</v>
      </c>
      <c r="D158" s="8">
        <v>0</v>
      </c>
      <c r="E158" s="8">
        <v>0</v>
      </c>
      <c r="F158" s="7">
        <f aca="true" t="shared" si="8" ref="F158:F172">A158/100*B158+A158/50*C158</f>
        <v>0</v>
      </c>
    </row>
    <row r="159" spans="1:6" ht="12.75">
      <c r="A159" s="5">
        <f>PRRAS!I178</f>
        <v>158</v>
      </c>
      <c r="B159" s="5">
        <f>PRRAS!J178</f>
        <v>0</v>
      </c>
      <c r="C159" s="5">
        <f>PRRAS!K178</f>
        <v>0</v>
      </c>
      <c r="D159" s="8">
        <v>0</v>
      </c>
      <c r="E159" s="8">
        <v>0</v>
      </c>
      <c r="F159" s="7">
        <f t="shared" si="8"/>
        <v>0</v>
      </c>
    </row>
    <row r="160" spans="1:6" ht="12.75">
      <c r="A160" s="5">
        <f>PRRAS!I179</f>
        <v>159</v>
      </c>
      <c r="B160" s="5">
        <f>PRRAS!J179</f>
        <v>0</v>
      </c>
      <c r="C160" s="5">
        <f>PRRAS!K179</f>
        <v>0</v>
      </c>
      <c r="D160" s="8">
        <v>0</v>
      </c>
      <c r="E160" s="8">
        <v>0</v>
      </c>
      <c r="F160" s="7">
        <f t="shared" si="8"/>
        <v>0</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2714</v>
      </c>
      <c r="D1" s="6" t="s">
        <v>655</v>
      </c>
      <c r="E1" s="6" t="s">
        <v>656</v>
      </c>
      <c r="F1" s="7" t="s">
        <v>816</v>
      </c>
      <c r="G1" s="6" t="s">
        <v>657</v>
      </c>
      <c r="H1" s="12" t="s">
        <v>658</v>
      </c>
      <c r="I1" s="5" t="s">
        <v>659</v>
      </c>
      <c r="J1" s="5" t="s">
        <v>2846</v>
      </c>
    </row>
    <row r="2" spans="1:10" ht="12.75">
      <c r="A2" s="5">
        <f>BIL!I19</f>
        <v>1</v>
      </c>
      <c r="B2" s="5">
        <f>BIL!J19</f>
        <v>0</v>
      </c>
      <c r="C2" s="5">
        <f>BIL!K19</f>
        <v>0</v>
      </c>
      <c r="D2" s="8">
        <v>0</v>
      </c>
      <c r="E2" s="8">
        <v>0</v>
      </c>
      <c r="F2" s="7">
        <f aca="true" t="shared" si="0" ref="F2:F65">A2/100*B2+A2/50*C2</f>
        <v>0</v>
      </c>
      <c r="G2" s="9" t="str">
        <f>TRIM(UPPER(RefStr!C13))</f>
        <v>HR3124020061100838696</v>
      </c>
      <c r="H2" s="13">
        <v>0</v>
      </c>
      <c r="I2" s="9" t="s">
        <v>660</v>
      </c>
      <c r="J2" s="8">
        <f>ABS(B2-ROUND(B2,0))+ABS(C2-ROUND(C2,0))</f>
        <v>0</v>
      </c>
    </row>
    <row r="3" spans="1:10" ht="12.75">
      <c r="A3" s="5">
        <f>BIL!I20</f>
        <v>2</v>
      </c>
      <c r="B3" s="5">
        <f>BIL!J20</f>
        <v>0</v>
      </c>
      <c r="C3" s="5">
        <f>BIL!K20</f>
        <v>0</v>
      </c>
      <c r="D3" s="8">
        <v>0</v>
      </c>
      <c r="E3" s="8">
        <v>0</v>
      </c>
      <c r="F3" s="7">
        <f t="shared" si="0"/>
        <v>0</v>
      </c>
      <c r="G3" s="6" t="str">
        <f>TEXT(INT(VALUE(RefStr!J11)),"00000000")</f>
        <v>04766962</v>
      </c>
      <c r="I3" s="9" t="s">
        <v>661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MLADA PERA UDRUGA ZA PROMICANJE DJEČ.LITERARNOG STVARALAŠTVA</v>
      </c>
      <c r="I4" s="9" t="s">
        <v>662</v>
      </c>
      <c r="J4" s="8">
        <f t="shared" si="1"/>
        <v>0</v>
      </c>
    </row>
    <row r="5" spans="1:10" ht="12.75">
      <c r="A5" s="5">
        <f>BIL!I22</f>
        <v>4</v>
      </c>
      <c r="B5" s="5">
        <f>BIL!J22</f>
        <v>0</v>
      </c>
      <c r="C5" s="5">
        <f>BIL!K22</f>
        <v>0</v>
      </c>
      <c r="D5" s="8">
        <v>0</v>
      </c>
      <c r="E5" s="8">
        <v>0</v>
      </c>
      <c r="F5" s="7">
        <f t="shared" si="0"/>
        <v>0</v>
      </c>
      <c r="G5" s="6" t="str">
        <f>TEXT(INT(VALUE(RefStr!C9)),"00000")</f>
        <v>40000</v>
      </c>
      <c r="I5" s="9" t="s">
        <v>663</v>
      </c>
      <c r="J5" s="8">
        <f t="shared" si="1"/>
        <v>0</v>
      </c>
    </row>
    <row r="6" spans="1:10" ht="12.75">
      <c r="A6" s="5">
        <f>BIL!I23</f>
        <v>5</v>
      </c>
      <c r="B6" s="5">
        <f>BIL!J23</f>
        <v>0</v>
      </c>
      <c r="C6" s="5">
        <f>BIL!K23</f>
        <v>0</v>
      </c>
      <c r="D6" s="8">
        <v>0</v>
      </c>
      <c r="E6" s="8">
        <v>0</v>
      </c>
      <c r="F6" s="7">
        <f t="shared" si="0"/>
        <v>0</v>
      </c>
      <c r="G6" s="6" t="str">
        <f>IF(ISERROR(RefStr!E9),"-",UPPER(TRIM(RefStr!E9)))</f>
        <v>ČAKOVEC</v>
      </c>
      <c r="I6" s="9" t="s">
        <v>664</v>
      </c>
      <c r="J6" s="8">
        <f t="shared" si="1"/>
        <v>0</v>
      </c>
    </row>
    <row r="7" spans="1:10" ht="12.75">
      <c r="A7" s="5">
        <f>BIL!I24</f>
        <v>6</v>
      </c>
      <c r="B7" s="5">
        <f>BIL!J24</f>
        <v>0</v>
      </c>
      <c r="C7" s="5">
        <f>BIL!K24</f>
        <v>0</v>
      </c>
      <c r="D7" s="8">
        <v>0</v>
      </c>
      <c r="E7" s="8">
        <v>0</v>
      </c>
      <c r="F7" s="7">
        <f t="shared" si="0"/>
        <v>0</v>
      </c>
      <c r="G7" s="6" t="str">
        <f>IF(ISERROR(RefStr!C11),"-",(TRIM(RefStr!C11)))</f>
        <v>Travnik 14/2</v>
      </c>
      <c r="I7" s="9" t="s">
        <v>665</v>
      </c>
      <c r="J7" s="8">
        <f t="shared" si="1"/>
        <v>0</v>
      </c>
    </row>
    <row r="8" spans="1:10" ht="12.75">
      <c r="A8" s="5">
        <f>BIL!I25</f>
        <v>7</v>
      </c>
      <c r="B8" s="5">
        <f>BIL!J25</f>
        <v>0</v>
      </c>
      <c r="C8" s="5">
        <f>BIL!K25</f>
        <v>0</v>
      </c>
      <c r="D8" s="8">
        <v>0</v>
      </c>
      <c r="E8" s="8">
        <v>0</v>
      </c>
      <c r="F8" s="7">
        <f t="shared" si="0"/>
        <v>0</v>
      </c>
      <c r="G8" s="6" t="str">
        <f>TEXT(INT(VALUE(RefStr!C15)),"0000")</f>
        <v>9499</v>
      </c>
      <c r="I8" s="9" t="s">
        <v>666</v>
      </c>
      <c r="J8" s="8">
        <f t="shared" si="1"/>
        <v>0</v>
      </c>
    </row>
    <row r="9" spans="1:10" ht="12.75">
      <c r="A9" s="5">
        <f>BIL!I26</f>
        <v>8</v>
      </c>
      <c r="B9" s="5">
        <f>BIL!J26</f>
        <v>0</v>
      </c>
      <c r="C9" s="5">
        <f>BIL!K26</f>
        <v>0</v>
      </c>
      <c r="D9" s="8">
        <v>0</v>
      </c>
      <c r="E9" s="8">
        <v>0</v>
      </c>
      <c r="F9" s="7">
        <f t="shared" si="0"/>
        <v>0</v>
      </c>
      <c r="G9" s="6" t="str">
        <f>IF(RefStr!J17&lt;&gt;"",TEXT(INT(VALUE(RefStr!J17)),"00"),"00")</f>
        <v>20</v>
      </c>
      <c r="I9" s="9" t="s">
        <v>667</v>
      </c>
      <c r="J9" s="8">
        <f t="shared" si="1"/>
        <v>0</v>
      </c>
    </row>
    <row r="10" spans="1:10" ht="12.75">
      <c r="A10" s="5">
        <f>BIL!I27</f>
        <v>9</v>
      </c>
      <c r="B10" s="5">
        <f>BIL!J27</f>
        <v>0</v>
      </c>
      <c r="C10" s="5">
        <f>BIL!K27</f>
        <v>0</v>
      </c>
      <c r="D10" s="8">
        <v>0</v>
      </c>
      <c r="E10" s="8">
        <v>0</v>
      </c>
      <c r="F10" s="7">
        <f t="shared" si="0"/>
        <v>0</v>
      </c>
      <c r="G10" s="6" t="str">
        <f>TEXT(INT(VALUE(RefStr!C17)),"000")</f>
        <v>060</v>
      </c>
      <c r="I10" s="9" t="s">
        <v>668</v>
      </c>
      <c r="J10" s="8">
        <f t="shared" si="1"/>
        <v>0</v>
      </c>
    </row>
    <row r="11" spans="1:10" ht="12.75">
      <c r="A11" s="5">
        <f>BIL!I28</f>
        <v>10</v>
      </c>
      <c r="B11" s="5">
        <f>BIL!J28</f>
        <v>0</v>
      </c>
      <c r="C11" s="5">
        <f>BIL!K28</f>
        <v>0</v>
      </c>
      <c r="D11" s="8">
        <v>0</v>
      </c>
      <c r="E11" s="8">
        <v>0</v>
      </c>
      <c r="F11" s="7">
        <f t="shared" si="0"/>
        <v>0</v>
      </c>
      <c r="G11" s="6" t="s">
        <v>2847</v>
      </c>
      <c r="I11" s="11" t="s">
        <v>271</v>
      </c>
      <c r="J11" s="8">
        <f t="shared" si="1"/>
        <v>0</v>
      </c>
    </row>
    <row r="12" spans="1:10" ht="12.75">
      <c r="A12" s="5">
        <f>BIL!I29</f>
        <v>11</v>
      </c>
      <c r="B12" s="5">
        <f>BIL!J29</f>
        <v>0</v>
      </c>
      <c r="C12" s="5">
        <f>BIL!K29</f>
        <v>0</v>
      </c>
      <c r="D12" s="8">
        <v>0</v>
      </c>
      <c r="E12" s="8">
        <v>0</v>
      </c>
      <c r="F12" s="7">
        <f t="shared" si="0"/>
        <v>0</v>
      </c>
      <c r="G12" s="6" t="s">
        <v>2847</v>
      </c>
      <c r="I12" s="11" t="s">
        <v>272</v>
      </c>
      <c r="J12" s="8">
        <f t="shared" si="1"/>
        <v>0</v>
      </c>
    </row>
    <row r="13" spans="1:10" ht="12.75">
      <c r="A13" s="5">
        <f>BIL!I30</f>
        <v>12</v>
      </c>
      <c r="B13" s="5">
        <f>BIL!J30</f>
        <v>0</v>
      </c>
      <c r="C13" s="5">
        <f>BIL!K30</f>
        <v>0</v>
      </c>
      <c r="D13" s="8">
        <v>0</v>
      </c>
      <c r="E13" s="8">
        <v>0</v>
      </c>
      <c r="F13" s="7">
        <f t="shared" si="0"/>
        <v>0</v>
      </c>
      <c r="G13" s="6" t="s">
        <v>2847</v>
      </c>
      <c r="I13" s="11" t="s">
        <v>273</v>
      </c>
      <c r="J13" s="8">
        <f t="shared" si="1"/>
        <v>0</v>
      </c>
    </row>
    <row r="14" spans="1:10" ht="12.75">
      <c r="A14" s="5">
        <f>BIL!I31</f>
        <v>13</v>
      </c>
      <c r="B14" s="5">
        <f>BIL!J31</f>
        <v>0</v>
      </c>
      <c r="C14" s="5">
        <f>BIL!K31</f>
        <v>0</v>
      </c>
      <c r="D14" s="8">
        <v>0</v>
      </c>
      <c r="E14" s="8">
        <v>0</v>
      </c>
      <c r="F14" s="7">
        <f t="shared" si="0"/>
        <v>0</v>
      </c>
      <c r="G14" s="6" t="s">
        <v>2847</v>
      </c>
      <c r="I14" s="11" t="s">
        <v>274</v>
      </c>
      <c r="J14" s="8">
        <f t="shared" si="1"/>
        <v>0</v>
      </c>
    </row>
    <row r="15" spans="1:10" ht="12.75">
      <c r="A15" s="5">
        <f>BIL!I32</f>
        <v>14</v>
      </c>
      <c r="B15" s="5">
        <f>BIL!J32</f>
        <v>0</v>
      </c>
      <c r="C15" s="5">
        <f>BIL!K32</f>
        <v>0</v>
      </c>
      <c r="D15" s="8">
        <v>0</v>
      </c>
      <c r="E15" s="8">
        <v>0</v>
      </c>
      <c r="F15" s="7">
        <f t="shared" si="0"/>
        <v>0</v>
      </c>
      <c r="G15" s="6" t="s">
        <v>2847</v>
      </c>
      <c r="I15" s="11" t="s">
        <v>275</v>
      </c>
      <c r="J15" s="8">
        <f t="shared" si="1"/>
        <v>0</v>
      </c>
    </row>
    <row r="16" spans="1:10" ht="12.75">
      <c r="A16" s="5">
        <f>BIL!I33</f>
        <v>15</v>
      </c>
      <c r="B16" s="5">
        <f>BIL!J33</f>
        <v>0</v>
      </c>
      <c r="C16" s="5">
        <f>BIL!K33</f>
        <v>0</v>
      </c>
      <c r="D16" s="8">
        <v>0</v>
      </c>
      <c r="E16" s="8">
        <v>0</v>
      </c>
      <c r="F16" s="7">
        <f t="shared" si="0"/>
        <v>0</v>
      </c>
      <c r="G16" s="6" t="s">
        <v>2847</v>
      </c>
      <c r="I16" s="11" t="s">
        <v>276</v>
      </c>
      <c r="J16" s="8">
        <f t="shared" si="1"/>
        <v>0</v>
      </c>
    </row>
    <row r="17" spans="1:10" ht="12.75">
      <c r="A17" s="5">
        <f>BIL!I34</f>
        <v>16</v>
      </c>
      <c r="B17" s="5">
        <f>BIL!J34</f>
        <v>0</v>
      </c>
      <c r="C17" s="5">
        <f>BIL!K34</f>
        <v>0</v>
      </c>
      <c r="D17" s="8">
        <v>0</v>
      </c>
      <c r="E17" s="8">
        <v>0</v>
      </c>
      <c r="F17" s="7">
        <f t="shared" si="0"/>
        <v>0</v>
      </c>
      <c r="G17" s="6" t="s">
        <v>2847</v>
      </c>
      <c r="I17" s="11" t="s">
        <v>277</v>
      </c>
      <c r="J17" s="8">
        <f t="shared" si="1"/>
        <v>0</v>
      </c>
    </row>
    <row r="18" spans="1:10" ht="12.75">
      <c r="A18" s="5">
        <f>BIL!I35</f>
        <v>17</v>
      </c>
      <c r="B18" s="5">
        <f>BIL!J35</f>
        <v>0</v>
      </c>
      <c r="C18" s="5">
        <f>BIL!K35</f>
        <v>0</v>
      </c>
      <c r="D18" s="8">
        <v>0</v>
      </c>
      <c r="E18" s="8">
        <v>0</v>
      </c>
      <c r="F18" s="7">
        <f t="shared" si="0"/>
        <v>0</v>
      </c>
      <c r="G18" s="6" t="str">
        <f>IF(ISERROR(RefStr!D39),"-",UPPER(TRIM(RefStr!D39)))</f>
        <v>GORKIĆ TARADI</v>
      </c>
      <c r="I18" s="11" t="s">
        <v>278</v>
      </c>
      <c r="J18" s="8">
        <f t="shared" si="1"/>
        <v>0</v>
      </c>
    </row>
    <row r="19" spans="1:10" ht="12.75">
      <c r="A19" s="5">
        <f>BIL!I36</f>
        <v>18</v>
      </c>
      <c r="B19" s="5">
        <f>BIL!J36</f>
        <v>0</v>
      </c>
      <c r="C19" s="5">
        <f>BIL!K36</f>
        <v>0</v>
      </c>
      <c r="D19" s="8">
        <v>0</v>
      </c>
      <c r="E19" s="8">
        <v>0</v>
      </c>
      <c r="F19" s="7">
        <f t="shared" si="0"/>
        <v>0</v>
      </c>
      <c r="I19" s="11" t="s">
        <v>279</v>
      </c>
      <c r="J19" s="8">
        <f t="shared" si="1"/>
        <v>0</v>
      </c>
    </row>
    <row r="20" spans="1:10" ht="12.75">
      <c r="A20" s="5">
        <f>BIL!I37</f>
        <v>19</v>
      </c>
      <c r="B20" s="5">
        <f>BIL!J37</f>
        <v>0</v>
      </c>
      <c r="C20" s="5">
        <f>BIL!K37</f>
        <v>0</v>
      </c>
      <c r="D20" s="8">
        <v>0</v>
      </c>
      <c r="E20" s="8">
        <v>0</v>
      </c>
      <c r="F20" s="7">
        <f t="shared" si="0"/>
        <v>0</v>
      </c>
      <c r="G20" s="6" t="str">
        <f>IF(ISERROR(RefStr!D43),"-",UPPER(TRIM(RefStr!D43)))</f>
        <v>GORKIĆ TARADI</v>
      </c>
      <c r="I20" s="9" t="s">
        <v>280</v>
      </c>
      <c r="J20" s="8">
        <f t="shared" si="1"/>
        <v>0</v>
      </c>
    </row>
    <row r="21" spans="1:10" ht="12.75">
      <c r="A21" s="5">
        <f>BIL!I38</f>
        <v>20</v>
      </c>
      <c r="B21" s="5">
        <f>BIL!J38</f>
        <v>0</v>
      </c>
      <c r="C21" s="5">
        <f>BIL!K38</f>
        <v>0</v>
      </c>
      <c r="D21" s="8">
        <v>0</v>
      </c>
      <c r="E21" s="8">
        <v>0</v>
      </c>
      <c r="F21" s="7">
        <f t="shared" si="0"/>
        <v>0</v>
      </c>
      <c r="G21" s="6" t="str">
        <f>IF(ISERROR(RefStr!D45),"-",UPPER(TRIM(RefStr!D45)))</f>
        <v>0996906841</v>
      </c>
      <c r="I21" s="9" t="s">
        <v>281</v>
      </c>
      <c r="J21" s="8">
        <f t="shared" si="1"/>
        <v>0</v>
      </c>
    </row>
    <row r="22" spans="1:10" ht="12.75">
      <c r="A22" s="5">
        <f>BIL!I39</f>
        <v>21</v>
      </c>
      <c r="B22" s="5">
        <f>BIL!J39</f>
        <v>0</v>
      </c>
      <c r="C22" s="5">
        <f>BIL!K39</f>
        <v>0</v>
      </c>
      <c r="D22" s="8">
        <v>0</v>
      </c>
      <c r="E22" s="8">
        <v>0</v>
      </c>
      <c r="F22" s="7">
        <f t="shared" si="0"/>
        <v>0</v>
      </c>
      <c r="G22" s="6">
        <f>IF(ISERROR(RefStr!D47),"-",UPPER(TRIM(RefStr!D47)))</f>
      </c>
      <c r="I22" s="11" t="s">
        <v>282</v>
      </c>
      <c r="J22" s="8">
        <f t="shared" si="1"/>
        <v>0</v>
      </c>
    </row>
    <row r="23" spans="1:10" ht="12.75">
      <c r="A23" s="5">
        <f>BIL!I40</f>
        <v>22</v>
      </c>
      <c r="B23" s="5">
        <f>BIL!J40</f>
        <v>0</v>
      </c>
      <c r="C23" s="5">
        <f>BIL!K40</f>
        <v>0</v>
      </c>
      <c r="D23" s="8">
        <v>0</v>
      </c>
      <c r="E23" s="8">
        <v>0</v>
      </c>
      <c r="F23" s="7">
        <f t="shared" si="0"/>
        <v>0</v>
      </c>
      <c r="G23" s="6" t="str">
        <f>IF(ISERROR(RefStr!D49),"-",LOWER(TRIM(RefStr!D49)))</f>
        <v>udruga@mlada-pera.medjimurje.info</v>
      </c>
      <c r="I23" s="11" t="s">
        <v>283</v>
      </c>
      <c r="J23" s="8">
        <f t="shared" si="1"/>
        <v>0</v>
      </c>
    </row>
    <row r="24" spans="1:10" ht="12.75">
      <c r="A24" s="5">
        <f>BIL!I41</f>
        <v>23</v>
      </c>
      <c r="B24" s="5">
        <f>BIL!J41</f>
        <v>0</v>
      </c>
      <c r="C24" s="5">
        <f>BIL!K41</f>
        <v>0</v>
      </c>
      <c r="D24" s="8">
        <v>0</v>
      </c>
      <c r="E24" s="8">
        <v>0</v>
      </c>
      <c r="F24" s="7">
        <f t="shared" si="0"/>
        <v>0</v>
      </c>
      <c r="I24" s="11" t="s">
        <v>284</v>
      </c>
      <c r="J24" s="8">
        <f t="shared" si="1"/>
        <v>0</v>
      </c>
    </row>
    <row r="25" spans="1:10" ht="12.75">
      <c r="A25" s="5">
        <f>BIL!I42</f>
        <v>24</v>
      </c>
      <c r="B25" s="5">
        <f>BIL!J42</f>
        <v>0</v>
      </c>
      <c r="C25" s="5">
        <f>BIL!K42</f>
        <v>0</v>
      </c>
      <c r="D25" s="8">
        <v>0</v>
      </c>
      <c r="E25" s="8">
        <v>0</v>
      </c>
      <c r="F25" s="7">
        <f t="shared" si="0"/>
        <v>0</v>
      </c>
      <c r="I25" s="11" t="s">
        <v>285</v>
      </c>
      <c r="J25" s="8">
        <f t="shared" si="1"/>
        <v>0</v>
      </c>
    </row>
    <row r="26" spans="1:10" ht="12.75">
      <c r="A26" s="5">
        <f>BIL!I43</f>
        <v>25</v>
      </c>
      <c r="B26" s="5">
        <f>BIL!J43</f>
        <v>0</v>
      </c>
      <c r="C26" s="5">
        <f>BIL!K43</f>
        <v>0</v>
      </c>
      <c r="D26" s="8">
        <v>0</v>
      </c>
      <c r="E26" s="8">
        <v>0</v>
      </c>
      <c r="F26" s="7">
        <f t="shared" si="0"/>
        <v>0</v>
      </c>
      <c r="G26" s="6" t="str">
        <f>MID(TRIM(RefStr!J15),1,4)</f>
        <v>2022</v>
      </c>
      <c r="I26" s="9" t="s">
        <v>286</v>
      </c>
      <c r="J26" s="8">
        <f t="shared" si="1"/>
        <v>0</v>
      </c>
    </row>
    <row r="27" spans="1:10" ht="12.75">
      <c r="A27" s="5">
        <f>BIL!I44</f>
        <v>26</v>
      </c>
      <c r="B27" s="5">
        <f>BIL!J44</f>
        <v>0</v>
      </c>
      <c r="C27" s="5">
        <f>BIL!K44</f>
        <v>0</v>
      </c>
      <c r="D27" s="8">
        <v>0</v>
      </c>
      <c r="E27" s="8">
        <v>0</v>
      </c>
      <c r="F27" s="7">
        <f t="shared" si="0"/>
        <v>0</v>
      </c>
      <c r="G27" s="234">
        <f>SUM(F2:F374)</f>
        <v>0</v>
      </c>
      <c r="I27" s="9" t="s">
        <v>2835</v>
      </c>
      <c r="J27" s="8">
        <f t="shared" si="1"/>
        <v>0</v>
      </c>
    </row>
    <row r="28" spans="1:10" ht="12.75">
      <c r="A28" s="5">
        <f>BIL!I45</f>
        <v>27</v>
      </c>
      <c r="B28" s="5">
        <f>BIL!J45</f>
        <v>0</v>
      </c>
      <c r="C28" s="5">
        <f>BIL!K45</f>
        <v>0</v>
      </c>
      <c r="D28" s="8">
        <v>0</v>
      </c>
      <c r="E28" s="8">
        <v>0</v>
      </c>
      <c r="F28" s="7">
        <f t="shared" si="0"/>
        <v>0</v>
      </c>
      <c r="G28" s="6" t="s">
        <v>2847</v>
      </c>
      <c r="H28" s="14"/>
      <c r="I28" s="9" t="s">
        <v>2836</v>
      </c>
      <c r="J28" s="8">
        <f t="shared" si="1"/>
        <v>0</v>
      </c>
    </row>
    <row r="29" spans="1:10" ht="12.75">
      <c r="A29" s="5">
        <f>BIL!I46</f>
        <v>28</v>
      </c>
      <c r="B29" s="5">
        <f>BIL!J46</f>
        <v>0</v>
      </c>
      <c r="C29" s="5">
        <f>BIL!K46</f>
        <v>0</v>
      </c>
      <c r="D29" s="8">
        <v>0</v>
      </c>
      <c r="E29" s="8">
        <v>0</v>
      </c>
      <c r="F29" s="7">
        <f t="shared" si="0"/>
        <v>0</v>
      </c>
      <c r="G29" s="6" t="str">
        <f>MID(TRIM(RefStr!J15),6,2)</f>
        <v>12</v>
      </c>
      <c r="I29" s="9" t="s">
        <v>2837</v>
      </c>
      <c r="J29" s="8">
        <f t="shared" si="1"/>
        <v>0</v>
      </c>
    </row>
    <row r="30" spans="1:10" ht="12.75">
      <c r="A30" s="5">
        <f>BIL!I47</f>
        <v>29</v>
      </c>
      <c r="B30" s="5">
        <f>BIL!J47</f>
        <v>0</v>
      </c>
      <c r="C30" s="5">
        <f>BIL!K47</f>
        <v>0</v>
      </c>
      <c r="D30" s="8">
        <v>0</v>
      </c>
      <c r="E30" s="8">
        <v>0</v>
      </c>
      <c r="F30" s="7">
        <f t="shared" si="0"/>
        <v>0</v>
      </c>
      <c r="G30" s="6">
        <f>PraviPod707!G30</f>
        <v>603</v>
      </c>
      <c r="I30" s="9" t="s">
        <v>2838</v>
      </c>
      <c r="J30" s="8">
        <f t="shared" si="1"/>
        <v>0</v>
      </c>
    </row>
    <row r="31" spans="1:10" ht="12.75">
      <c r="A31" s="5">
        <f>BIL!I48</f>
        <v>30</v>
      </c>
      <c r="B31" s="5">
        <f>BIL!J48</f>
        <v>0</v>
      </c>
      <c r="C31" s="5">
        <f>BIL!K48</f>
        <v>0</v>
      </c>
      <c r="D31" s="8">
        <v>0</v>
      </c>
      <c r="E31" s="8">
        <v>0</v>
      </c>
      <c r="F31" s="7">
        <f t="shared" si="0"/>
        <v>0</v>
      </c>
      <c r="G31" s="6">
        <v>708</v>
      </c>
      <c r="I31" s="9" t="s">
        <v>2839</v>
      </c>
      <c r="J31" s="8">
        <f t="shared" si="1"/>
        <v>0</v>
      </c>
    </row>
    <row r="32" spans="1:10" ht="12.75">
      <c r="A32" s="5">
        <f>BIL!I49</f>
        <v>31</v>
      </c>
      <c r="B32" s="5">
        <f>BIL!J49</f>
        <v>0</v>
      </c>
      <c r="C32" s="5">
        <f>BIL!K49</f>
        <v>0</v>
      </c>
      <c r="D32" s="8">
        <v>0</v>
      </c>
      <c r="E32" s="8">
        <v>0</v>
      </c>
      <c r="F32" s="7">
        <f t="shared" si="0"/>
        <v>0</v>
      </c>
      <c r="G32" s="6">
        <v>0</v>
      </c>
      <c r="I32" s="9" t="s">
        <v>2840</v>
      </c>
      <c r="J32" s="8">
        <f t="shared" si="1"/>
        <v>0</v>
      </c>
    </row>
    <row r="33" spans="1:10" ht="12.75">
      <c r="A33" s="5">
        <f>BIL!I50</f>
        <v>32</v>
      </c>
      <c r="B33" s="5">
        <f>BIL!J50</f>
        <v>0</v>
      </c>
      <c r="C33" s="5">
        <f>BIL!K50</f>
        <v>0</v>
      </c>
      <c r="D33" s="8">
        <v>0</v>
      </c>
      <c r="E33" s="8">
        <v>0</v>
      </c>
      <c r="F33" s="7">
        <f t="shared" si="0"/>
        <v>0</v>
      </c>
      <c r="G33" s="6">
        <v>0</v>
      </c>
      <c r="I33" s="9" t="s">
        <v>2841</v>
      </c>
      <c r="J33" s="8">
        <f t="shared" si="1"/>
        <v>0</v>
      </c>
    </row>
    <row r="34" spans="1:10" ht="12.75">
      <c r="A34" s="5">
        <f>BIL!I51</f>
        <v>33</v>
      </c>
      <c r="B34" s="5">
        <f>BIL!J51</f>
        <v>0</v>
      </c>
      <c r="C34" s="5">
        <f>BIL!K51</f>
        <v>0</v>
      </c>
      <c r="D34" s="8">
        <v>0</v>
      </c>
      <c r="E34" s="8">
        <v>0</v>
      </c>
      <c r="F34" s="7">
        <f t="shared" si="0"/>
        <v>0</v>
      </c>
      <c r="G34" s="6">
        <v>0</v>
      </c>
      <c r="I34" s="9" t="s">
        <v>2842</v>
      </c>
      <c r="J34" s="8">
        <f t="shared" si="1"/>
        <v>0</v>
      </c>
    </row>
    <row r="35" spans="1:10" ht="12.75">
      <c r="A35" s="5">
        <f>BIL!I52</f>
        <v>34</v>
      </c>
      <c r="B35" s="5">
        <f>BIL!J52</f>
        <v>0</v>
      </c>
      <c r="C35" s="5">
        <f>BIL!K52</f>
        <v>0</v>
      </c>
      <c r="D35" s="8">
        <v>0</v>
      </c>
      <c r="E35" s="8">
        <v>0</v>
      </c>
      <c r="F35" s="7">
        <f t="shared" si="0"/>
        <v>0</v>
      </c>
      <c r="G35" s="6">
        <v>0</v>
      </c>
      <c r="I35" s="9" t="s">
        <v>2843</v>
      </c>
      <c r="J35" s="8">
        <f t="shared" si="1"/>
        <v>0</v>
      </c>
    </row>
    <row r="36" spans="1:10" ht="12.75">
      <c r="A36" s="5">
        <f>BIL!I53</f>
        <v>35</v>
      </c>
      <c r="B36" s="5">
        <f>BIL!J53</f>
        <v>0</v>
      </c>
      <c r="C36" s="5">
        <f>BIL!K53</f>
        <v>0</v>
      </c>
      <c r="D36" s="8">
        <v>0</v>
      </c>
      <c r="E36" s="8">
        <v>0</v>
      </c>
      <c r="F36" s="7">
        <f t="shared" si="0"/>
        <v>0</v>
      </c>
      <c r="G36" s="6">
        <v>0</v>
      </c>
      <c r="I36" s="9" t="s">
        <v>2844</v>
      </c>
      <c r="J36" s="8">
        <f t="shared" si="1"/>
        <v>0</v>
      </c>
    </row>
    <row r="37" spans="1:10" ht="12.75">
      <c r="A37" s="5">
        <f>BIL!I54</f>
        <v>36</v>
      </c>
      <c r="B37" s="5">
        <f>BIL!J54</f>
        <v>0</v>
      </c>
      <c r="C37" s="5">
        <f>BIL!K54</f>
        <v>0</v>
      </c>
      <c r="D37" s="8">
        <v>0</v>
      </c>
      <c r="E37" s="8">
        <v>0</v>
      </c>
      <c r="F37" s="7">
        <f t="shared" si="0"/>
        <v>0</v>
      </c>
      <c r="G37" s="8">
        <f>SUM(J2:J358)</f>
        <v>0</v>
      </c>
      <c r="I37" s="9" t="s">
        <v>2845</v>
      </c>
      <c r="J37" s="8">
        <f t="shared" si="1"/>
        <v>0</v>
      </c>
    </row>
    <row r="38" spans="1:10" ht="12.75">
      <c r="A38" s="5">
        <f>BIL!I55</f>
        <v>37</v>
      </c>
      <c r="B38" s="5">
        <f>BIL!J55</f>
        <v>0</v>
      </c>
      <c r="C38" s="5">
        <f>BIL!K55</f>
        <v>0</v>
      </c>
      <c r="D38" s="8">
        <v>0</v>
      </c>
      <c r="E38" s="8">
        <v>0</v>
      </c>
      <c r="F38" s="7">
        <f t="shared" si="0"/>
        <v>0</v>
      </c>
      <c r="G38" s="6" t="str">
        <f>TEXT(INT(VALUE(RefStr!J13)),"00000000000")</f>
        <v>87357284966</v>
      </c>
      <c r="I38" s="9" t="s">
        <v>2663</v>
      </c>
      <c r="J38" s="8">
        <f t="shared" si="1"/>
        <v>0</v>
      </c>
    </row>
    <row r="39" spans="1:10" ht="12.75">
      <c r="A39" s="5">
        <f>BIL!I56</f>
        <v>38</v>
      </c>
      <c r="B39" s="5">
        <f>BIL!J56</f>
        <v>0</v>
      </c>
      <c r="C39" s="5">
        <f>BIL!K56</f>
        <v>0</v>
      </c>
      <c r="D39" s="8">
        <v>0</v>
      </c>
      <c r="E39" s="8">
        <v>0</v>
      </c>
      <c r="F39" s="7">
        <f t="shared" si="0"/>
        <v>0</v>
      </c>
      <c r="G39" s="6" t="str">
        <f>TEXT(INT(VALUE(RefStr!J9)),"00000")</f>
        <v>397330</v>
      </c>
      <c r="I39" s="9" t="s">
        <v>2662</v>
      </c>
      <c r="J39" s="8">
        <f t="shared" si="1"/>
        <v>0</v>
      </c>
    </row>
    <row r="40" spans="1:10" ht="12.75">
      <c r="A40" s="5">
        <f>BIL!I57</f>
        <v>39</v>
      </c>
      <c r="B40" s="5">
        <f>BIL!J57</f>
        <v>0</v>
      </c>
      <c r="C40" s="5">
        <f>BIL!K57</f>
        <v>0</v>
      </c>
      <c r="D40" s="8">
        <v>0</v>
      </c>
      <c r="E40" s="8">
        <v>0</v>
      </c>
      <c r="F40" s="7">
        <f t="shared" si="0"/>
        <v>0</v>
      </c>
      <c r="G40" s="6" t="str">
        <f>RefStr!J19</f>
        <v>NE</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91380.10000000002</v>
      </c>
      <c r="I43" s="9" t="s">
        <v>1724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0</v>
      </c>
      <c r="C214" s="5">
        <f>PRRAS!K29</f>
        <v>0</v>
      </c>
      <c r="D214" s="8">
        <v>0</v>
      </c>
      <c r="E214" s="8">
        <v>0</v>
      </c>
      <c r="F214" s="7">
        <f t="shared" si="8"/>
        <v>0</v>
      </c>
      <c r="J214" s="8">
        <f t="shared" si="9"/>
        <v>0</v>
      </c>
    </row>
    <row r="215" spans="1:10" ht="12.75">
      <c r="A215" s="5">
        <f>202+PRRAS!I30</f>
        <v>214</v>
      </c>
      <c r="B215" s="5">
        <f>PRRAS!J30</f>
        <v>0</v>
      </c>
      <c r="C215" s="5">
        <f>PRRAS!K30</f>
        <v>0</v>
      </c>
      <c r="D215" s="8">
        <v>0</v>
      </c>
      <c r="E215" s="8">
        <v>0</v>
      </c>
      <c r="F215" s="7">
        <f t="shared" si="8"/>
        <v>0</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0</v>
      </c>
      <c r="C227" s="5">
        <f>PRRAS!K42</f>
        <v>0</v>
      </c>
      <c r="D227" s="8">
        <v>0</v>
      </c>
      <c r="E227" s="8">
        <v>0</v>
      </c>
      <c r="F227" s="7">
        <f t="shared" si="8"/>
        <v>0</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0</v>
      </c>
      <c r="C257" s="5">
        <f>PRRAS!K73</f>
        <v>0</v>
      </c>
      <c r="D257" s="8">
        <v>0</v>
      </c>
      <c r="E257" s="8">
        <v>0</v>
      </c>
      <c r="F257" s="7">
        <f t="shared" si="8"/>
        <v>0</v>
      </c>
      <c r="J257" s="8">
        <f t="shared" si="9"/>
        <v>0</v>
      </c>
    </row>
    <row r="258" spans="1:10" ht="12.75">
      <c r="A258" s="5">
        <f>202+PRRAS!I74</f>
        <v>257</v>
      </c>
      <c r="B258" s="5">
        <f>PRRAS!J74</f>
        <v>0</v>
      </c>
      <c r="C258" s="5">
        <f>PRRAS!K74</f>
        <v>0</v>
      </c>
      <c r="D258" s="8">
        <v>0</v>
      </c>
      <c r="E258" s="8">
        <v>0</v>
      </c>
      <c r="F258" s="7">
        <f t="shared" si="8"/>
        <v>0</v>
      </c>
      <c r="J258" s="8">
        <f t="shared" si="9"/>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0</v>
      </c>
      <c r="C270" s="5">
        <f>PRRAS!K86</f>
        <v>0</v>
      </c>
      <c r="D270" s="8">
        <v>0</v>
      </c>
      <c r="E270" s="8">
        <v>0</v>
      </c>
      <c r="F270" s="7">
        <f t="shared" si="10"/>
        <v>0</v>
      </c>
      <c r="J270" s="8">
        <f t="shared" si="11"/>
        <v>0</v>
      </c>
    </row>
    <row r="271" spans="1:10" ht="12.75">
      <c r="A271" s="5">
        <f>202+PRRAS!I87</f>
        <v>270</v>
      </c>
      <c r="B271" s="5">
        <f>PRRAS!J87</f>
        <v>0</v>
      </c>
      <c r="C271" s="5">
        <f>PRRAS!K87</f>
        <v>0</v>
      </c>
      <c r="D271" s="8">
        <v>0</v>
      </c>
      <c r="E271" s="8">
        <v>0</v>
      </c>
      <c r="F271" s="7">
        <f t="shared" si="10"/>
        <v>0</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0</v>
      </c>
      <c r="C290" s="5">
        <f>PRRAS!K106</f>
        <v>0</v>
      </c>
      <c r="D290" s="8">
        <v>0</v>
      </c>
      <c r="E290" s="8">
        <v>0</v>
      </c>
      <c r="F290" s="7">
        <f t="shared" si="10"/>
        <v>0</v>
      </c>
      <c r="J290" s="8">
        <f t="shared" si="11"/>
        <v>0</v>
      </c>
    </row>
    <row r="291" spans="1:10" ht="12.75">
      <c r="A291" s="5">
        <f>202+PRRAS!I107</f>
        <v>290</v>
      </c>
      <c r="B291" s="5">
        <f>PRRAS!J107</f>
        <v>0</v>
      </c>
      <c r="C291" s="5">
        <f>PRRAS!K107</f>
        <v>0</v>
      </c>
      <c r="D291" s="8">
        <v>0</v>
      </c>
      <c r="E291" s="8">
        <v>0</v>
      </c>
      <c r="F291" s="7">
        <f t="shared" si="10"/>
        <v>0</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0</v>
      </c>
      <c r="C299" s="5">
        <f>PRRAS!K115</f>
        <v>0</v>
      </c>
      <c r="D299" s="8">
        <v>0</v>
      </c>
      <c r="E299" s="8">
        <v>0</v>
      </c>
      <c r="F299" s="7">
        <f t="shared" si="10"/>
        <v>0</v>
      </c>
      <c r="J299" s="8">
        <f t="shared" si="11"/>
        <v>0</v>
      </c>
    </row>
    <row r="300" spans="1:10" ht="12.75">
      <c r="A300" s="5">
        <f>202+PRRAS!I116</f>
        <v>299</v>
      </c>
      <c r="B300" s="5">
        <f>PRRAS!J116</f>
        <v>0</v>
      </c>
      <c r="C300" s="5">
        <f>PRRAS!K116</f>
        <v>0</v>
      </c>
      <c r="D300" s="8">
        <v>0</v>
      </c>
      <c r="E300" s="8">
        <v>0</v>
      </c>
      <c r="F300" s="7">
        <f t="shared" si="10"/>
        <v>0</v>
      </c>
      <c r="J300" s="8">
        <f t="shared" si="11"/>
        <v>0</v>
      </c>
    </row>
    <row r="301" spans="1:10" ht="12.75">
      <c r="A301" s="5">
        <f>202+PRRAS!I117</f>
        <v>300</v>
      </c>
      <c r="B301" s="5">
        <f>PRRAS!J117</f>
        <v>0</v>
      </c>
      <c r="C301" s="5">
        <f>PRRAS!K117</f>
        <v>0</v>
      </c>
      <c r="D301" s="8">
        <v>0</v>
      </c>
      <c r="E301" s="8">
        <v>0</v>
      </c>
      <c r="F301" s="7">
        <f t="shared" si="10"/>
        <v>0</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0</v>
      </c>
      <c r="C305" s="5">
        <f>PRRAS!K121</f>
        <v>0</v>
      </c>
      <c r="D305" s="8">
        <v>0</v>
      </c>
      <c r="E305" s="8">
        <v>0</v>
      </c>
      <c r="F305" s="7">
        <f t="shared" si="10"/>
        <v>0</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0</v>
      </c>
      <c r="C307" s="5">
        <f>PRRAS!K123</f>
        <v>0</v>
      </c>
      <c r="D307" s="8">
        <v>0</v>
      </c>
      <c r="E307" s="8">
        <v>0</v>
      </c>
      <c r="F307" s="7">
        <f t="shared" si="10"/>
        <v>0</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0</v>
      </c>
      <c r="C311" s="5">
        <f>PRRAS!K127</f>
        <v>0</v>
      </c>
      <c r="D311" s="8">
        <v>0</v>
      </c>
      <c r="E311" s="8">
        <v>0</v>
      </c>
      <c r="F311" s="7">
        <f t="shared" si="10"/>
        <v>0</v>
      </c>
      <c r="J311" s="8">
        <f t="shared" si="11"/>
        <v>0</v>
      </c>
    </row>
    <row r="312" spans="1:10" ht="12.75">
      <c r="A312" s="5">
        <f>202+PRRAS!I128</f>
        <v>311</v>
      </c>
      <c r="B312" s="5">
        <f>PRRAS!J128</f>
        <v>0</v>
      </c>
      <c r="C312" s="5">
        <f>PRRAS!K128</f>
        <v>0</v>
      </c>
      <c r="D312" s="8">
        <v>0</v>
      </c>
      <c r="E312" s="8">
        <v>0</v>
      </c>
      <c r="F312" s="7">
        <f t="shared" si="10"/>
        <v>0</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0</v>
      </c>
      <c r="C318" s="5">
        <f>PRRAS!K134</f>
        <v>0</v>
      </c>
      <c r="D318" s="8">
        <v>0</v>
      </c>
      <c r="E318" s="8">
        <v>0</v>
      </c>
      <c r="F318" s="7">
        <f t="shared" si="10"/>
        <v>0</v>
      </c>
      <c r="J318" s="8">
        <f t="shared" si="11"/>
        <v>0</v>
      </c>
    </row>
    <row r="319" spans="1:10" ht="12.75">
      <c r="A319" s="5">
        <f>202+PRRAS!I135</f>
        <v>318</v>
      </c>
      <c r="B319" s="5">
        <f>PRRAS!J135</f>
        <v>0</v>
      </c>
      <c r="C319" s="5">
        <f>PRRAS!K135</f>
        <v>0</v>
      </c>
      <c r="D319" s="8">
        <v>0</v>
      </c>
      <c r="E319" s="8">
        <v>0</v>
      </c>
      <c r="F319" s="7">
        <f t="shared" si="10"/>
        <v>0</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0</v>
      </c>
      <c r="C351" s="5">
        <f>PRRAS!K167</f>
        <v>0</v>
      </c>
      <c r="D351" s="8">
        <v>0</v>
      </c>
      <c r="E351" s="8">
        <v>0</v>
      </c>
      <c r="F351" s="7">
        <f t="shared" si="12"/>
        <v>0</v>
      </c>
      <c r="J351" s="8">
        <f t="shared" si="13"/>
        <v>0</v>
      </c>
    </row>
    <row r="352" spans="1:10" ht="12.75">
      <c r="A352" s="5">
        <f>202+PRRAS!I168</f>
        <v>351</v>
      </c>
      <c r="B352" s="5">
        <f>PRRAS!J168</f>
        <v>0</v>
      </c>
      <c r="C352" s="5">
        <f>PRRAS!K168</f>
        <v>0</v>
      </c>
      <c r="D352" s="8">
        <v>0</v>
      </c>
      <c r="E352" s="8">
        <v>0</v>
      </c>
      <c r="F352" s="7">
        <f t="shared" si="12"/>
        <v>0</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0</v>
      </c>
      <c r="D357" s="8">
        <v>0</v>
      </c>
      <c r="E357" s="8">
        <v>0</v>
      </c>
      <c r="F357" s="7">
        <f t="shared" si="12"/>
        <v>0</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0</v>
      </c>
      <c r="C359" s="5">
        <f>PRRAS!K176</f>
        <v>0</v>
      </c>
      <c r="D359" s="8">
        <v>0</v>
      </c>
      <c r="E359" s="8">
        <v>0</v>
      </c>
      <c r="F359" s="7">
        <f t="shared" si="12"/>
        <v>0</v>
      </c>
      <c r="J359" s="8">
        <f t="shared" si="13"/>
        <v>0</v>
      </c>
    </row>
    <row r="360" spans="1:10" ht="12.75">
      <c r="A360" s="5">
        <f>202+PRRAS!I177</f>
        <v>359</v>
      </c>
      <c r="B360" s="5">
        <f>PRRAS!J177</f>
        <v>0</v>
      </c>
      <c r="C360" s="5">
        <f>PRRAS!K177</f>
        <v>0</v>
      </c>
      <c r="D360" s="8">
        <v>0</v>
      </c>
      <c r="E360" s="8">
        <v>0</v>
      </c>
      <c r="F360" s="7">
        <f t="shared" si="12"/>
        <v>0</v>
      </c>
      <c r="J360" s="8">
        <f t="shared" si="13"/>
        <v>0</v>
      </c>
    </row>
    <row r="361" spans="1:10" ht="12.75">
      <c r="A361" s="5">
        <f>202+PRRAS!I178</f>
        <v>360</v>
      </c>
      <c r="B361" s="5">
        <f>PRRAS!J178</f>
        <v>0</v>
      </c>
      <c r="C361" s="5">
        <f>PRRAS!K178</f>
        <v>0</v>
      </c>
      <c r="D361" s="8">
        <v>0</v>
      </c>
      <c r="E361" s="8">
        <v>0</v>
      </c>
      <c r="F361" s="7">
        <f t="shared" si="12"/>
        <v>0</v>
      </c>
      <c r="J361" s="8">
        <f t="shared" si="13"/>
        <v>0</v>
      </c>
    </row>
    <row r="362" spans="1:10" ht="12.75">
      <c r="A362" s="5">
        <f>202+PRRAS!I179</f>
        <v>361</v>
      </c>
      <c r="B362" s="5">
        <f>PRRAS!J179</f>
        <v>0</v>
      </c>
      <c r="C362" s="5">
        <f>PRRAS!K179</f>
        <v>0</v>
      </c>
      <c r="D362" s="8">
        <v>0</v>
      </c>
      <c r="E362" s="8">
        <v>0</v>
      </c>
      <c r="F362" s="7">
        <f t="shared" si="12"/>
        <v>0</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2714</v>
      </c>
      <c r="D1" s="6" t="s">
        <v>655</v>
      </c>
      <c r="E1" s="6" t="s">
        <v>656</v>
      </c>
      <c r="F1" s="7" t="s">
        <v>816</v>
      </c>
      <c r="G1" s="6" t="s">
        <v>657</v>
      </c>
      <c r="H1" s="12" t="s">
        <v>658</v>
      </c>
      <c r="I1" s="5" t="s">
        <v>659</v>
      </c>
      <c r="J1" s="5" t="s">
        <v>2846</v>
      </c>
    </row>
    <row r="2" spans="1:10" ht="12.75">
      <c r="A2" s="5">
        <v>1</v>
      </c>
      <c r="B2" s="8">
        <v>0</v>
      </c>
      <c r="C2" s="8">
        <v>0</v>
      </c>
      <c r="D2" s="8">
        <v>0</v>
      </c>
      <c r="E2" s="8">
        <v>0</v>
      </c>
      <c r="F2" s="7">
        <f aca="true" t="shared" si="0" ref="F2:F33">A2/100*B2+A2/50*C2</f>
        <v>0</v>
      </c>
      <c r="G2" s="9" t="str">
        <f>TRIM(UPPER(RefStr!C13))</f>
        <v>HR3124020061100838696</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04766962</v>
      </c>
      <c r="I3" s="9" t="s">
        <v>661</v>
      </c>
      <c r="J3" s="8">
        <f t="shared" si="1"/>
        <v>0</v>
      </c>
    </row>
    <row r="4" spans="1:10" ht="12.75">
      <c r="A4" s="5">
        <v>3</v>
      </c>
      <c r="B4" s="8">
        <v>0</v>
      </c>
      <c r="C4" s="8">
        <v>0</v>
      </c>
      <c r="D4" s="8">
        <v>0</v>
      </c>
      <c r="E4" s="8">
        <v>0</v>
      </c>
      <c r="F4" s="7">
        <f t="shared" si="0"/>
        <v>0</v>
      </c>
      <c r="G4" s="6" t="str">
        <f>IF(ISERROR(RefStr!C7),"-",UPPER(TRIM(RefStr!C7)))</f>
        <v>MLADA PERA UDRUGA ZA PROMICANJE DJEČ.LITERARNOG STVARALAŠTVA</v>
      </c>
      <c r="I4" s="9" t="s">
        <v>662</v>
      </c>
      <c r="J4" s="8">
        <f t="shared" si="1"/>
        <v>0</v>
      </c>
    </row>
    <row r="5" spans="1:10" ht="12.75">
      <c r="A5" s="5">
        <v>4</v>
      </c>
      <c r="B5" s="8">
        <v>0</v>
      </c>
      <c r="C5" s="8">
        <v>0</v>
      </c>
      <c r="D5" s="8">
        <v>0</v>
      </c>
      <c r="E5" s="8">
        <v>0</v>
      </c>
      <c r="F5" s="7">
        <f t="shared" si="0"/>
        <v>0</v>
      </c>
      <c r="G5" s="6" t="str">
        <f>TEXT(INT(VALUE(RefStr!C9)),"00000")</f>
        <v>40000</v>
      </c>
      <c r="I5" s="9" t="s">
        <v>663</v>
      </c>
      <c r="J5" s="8">
        <f t="shared" si="1"/>
        <v>0</v>
      </c>
    </row>
    <row r="6" spans="1:10" ht="12.75">
      <c r="A6" s="5">
        <v>5</v>
      </c>
      <c r="B6" s="8">
        <v>0</v>
      </c>
      <c r="C6" s="8">
        <v>0</v>
      </c>
      <c r="D6" s="8">
        <v>0</v>
      </c>
      <c r="E6" s="8">
        <v>0</v>
      </c>
      <c r="F6" s="7">
        <f t="shared" si="0"/>
        <v>0</v>
      </c>
      <c r="G6" s="6" t="str">
        <f>IF(ISERROR(RefStr!E9),"-",UPPER(TRIM(RefStr!E9)))</f>
        <v>ČAKOVEC</v>
      </c>
      <c r="I6" s="9" t="s">
        <v>664</v>
      </c>
      <c r="J6" s="8">
        <f t="shared" si="1"/>
        <v>0</v>
      </c>
    </row>
    <row r="7" spans="1:10" ht="12.75">
      <c r="A7" s="5">
        <v>6</v>
      </c>
      <c r="B7" s="8">
        <v>0</v>
      </c>
      <c r="C7" s="8">
        <v>0</v>
      </c>
      <c r="D7" s="8">
        <v>0</v>
      </c>
      <c r="E7" s="8">
        <v>0</v>
      </c>
      <c r="F7" s="7">
        <f t="shared" si="0"/>
        <v>0</v>
      </c>
      <c r="G7" s="6" t="str">
        <f>IF(ISERROR(RefStr!C11),"-",(TRIM(RefStr!C11)))</f>
        <v>Travnik 14/2</v>
      </c>
      <c r="I7" s="9" t="s">
        <v>665</v>
      </c>
      <c r="J7" s="8">
        <f t="shared" si="1"/>
        <v>0</v>
      </c>
    </row>
    <row r="8" spans="1:10" ht="12.75">
      <c r="A8" s="5">
        <v>7</v>
      </c>
      <c r="B8" s="8">
        <v>0</v>
      </c>
      <c r="C8" s="8">
        <v>0</v>
      </c>
      <c r="D8" s="8">
        <v>0</v>
      </c>
      <c r="E8" s="8">
        <v>0</v>
      </c>
      <c r="F8" s="7">
        <f t="shared" si="0"/>
        <v>0</v>
      </c>
      <c r="G8" s="6" t="str">
        <f>TEXT(INT(VALUE(RefStr!C15)),"0000")</f>
        <v>9499</v>
      </c>
      <c r="I8" s="9" t="s">
        <v>666</v>
      </c>
      <c r="J8" s="8">
        <f t="shared" si="1"/>
        <v>0</v>
      </c>
    </row>
    <row r="9" spans="1:10" ht="12.75">
      <c r="A9" s="5">
        <v>8</v>
      </c>
      <c r="B9" s="8">
        <v>0</v>
      </c>
      <c r="C9" s="8">
        <v>0</v>
      </c>
      <c r="D9" s="8">
        <v>0</v>
      </c>
      <c r="E9" s="8">
        <v>0</v>
      </c>
      <c r="F9" s="7">
        <f t="shared" si="0"/>
        <v>0</v>
      </c>
      <c r="G9" s="6" t="str">
        <f>IF(RefStr!J17&lt;&gt;"",TEXT(INT(VALUE(RefStr!J17)),"00"),"00")</f>
        <v>20</v>
      </c>
      <c r="I9" s="9" t="s">
        <v>667</v>
      </c>
      <c r="J9" s="8">
        <f t="shared" si="1"/>
        <v>0</v>
      </c>
    </row>
    <row r="10" spans="1:10" ht="12.75">
      <c r="A10" s="5">
        <v>9</v>
      </c>
      <c r="B10" s="8">
        <v>0</v>
      </c>
      <c r="C10" s="8">
        <v>0</v>
      </c>
      <c r="D10" s="8">
        <v>0</v>
      </c>
      <c r="E10" s="8">
        <v>0</v>
      </c>
      <c r="F10" s="7">
        <f t="shared" si="0"/>
        <v>0</v>
      </c>
      <c r="G10" s="6" t="str">
        <f>TEXT(INT(VALUE(RefStr!C17)),"000")</f>
        <v>060</v>
      </c>
      <c r="I10" s="9" t="s">
        <v>668</v>
      </c>
      <c r="J10" s="8">
        <f t="shared" si="1"/>
        <v>0</v>
      </c>
    </row>
    <row r="11" spans="1:10" ht="12.75">
      <c r="A11" s="5">
        <v>10</v>
      </c>
      <c r="B11" s="8">
        <v>0</v>
      </c>
      <c r="C11" s="8">
        <v>0</v>
      </c>
      <c r="D11" s="8">
        <v>0</v>
      </c>
      <c r="E11" s="8">
        <v>0</v>
      </c>
      <c r="F11" s="7">
        <f t="shared" si="0"/>
        <v>0</v>
      </c>
      <c r="G11" s="6" t="s">
        <v>2847</v>
      </c>
      <c r="I11" s="11" t="s">
        <v>271</v>
      </c>
      <c r="J11" s="8">
        <f t="shared" si="1"/>
        <v>0</v>
      </c>
    </row>
    <row r="12" spans="1:10" ht="12.75">
      <c r="A12" s="5">
        <v>11</v>
      </c>
      <c r="B12" s="8">
        <v>0</v>
      </c>
      <c r="C12" s="8">
        <v>0</v>
      </c>
      <c r="D12" s="8">
        <v>0</v>
      </c>
      <c r="E12" s="8">
        <v>0</v>
      </c>
      <c r="F12" s="7">
        <f t="shared" si="0"/>
        <v>0</v>
      </c>
      <c r="G12" s="6" t="s">
        <v>2847</v>
      </c>
      <c r="I12" s="11" t="s">
        <v>272</v>
      </c>
      <c r="J12" s="8">
        <f t="shared" si="1"/>
        <v>0</v>
      </c>
    </row>
    <row r="13" spans="1:10" ht="12.75">
      <c r="A13" s="5">
        <v>12</v>
      </c>
      <c r="B13" s="8">
        <v>0</v>
      </c>
      <c r="C13" s="8">
        <v>0</v>
      </c>
      <c r="D13" s="8">
        <v>0</v>
      </c>
      <c r="E13" s="8">
        <v>0</v>
      </c>
      <c r="F13" s="7">
        <f t="shared" si="0"/>
        <v>0</v>
      </c>
      <c r="G13" s="6" t="s">
        <v>2847</v>
      </c>
      <c r="I13" s="11" t="s">
        <v>273</v>
      </c>
      <c r="J13" s="8">
        <f t="shared" si="1"/>
        <v>0</v>
      </c>
    </row>
    <row r="14" spans="1:10" ht="12.75">
      <c r="A14" s="5">
        <v>13</v>
      </c>
      <c r="B14" s="8">
        <v>0</v>
      </c>
      <c r="C14" s="8">
        <v>0</v>
      </c>
      <c r="D14" s="8">
        <v>0</v>
      </c>
      <c r="E14" s="8">
        <v>0</v>
      </c>
      <c r="F14" s="7">
        <f t="shared" si="0"/>
        <v>0</v>
      </c>
      <c r="G14" s="6" t="s">
        <v>2847</v>
      </c>
      <c r="I14" s="11" t="s">
        <v>274</v>
      </c>
      <c r="J14" s="8">
        <f t="shared" si="1"/>
        <v>0</v>
      </c>
    </row>
    <row r="15" spans="1:10" ht="12.75">
      <c r="A15" s="5">
        <v>14</v>
      </c>
      <c r="B15" s="8">
        <v>0</v>
      </c>
      <c r="C15" s="8">
        <v>0</v>
      </c>
      <c r="D15" s="8">
        <v>0</v>
      </c>
      <c r="E15" s="8">
        <v>0</v>
      </c>
      <c r="F15" s="7">
        <f t="shared" si="0"/>
        <v>0</v>
      </c>
      <c r="G15" s="6" t="s">
        <v>2847</v>
      </c>
      <c r="I15" s="11" t="s">
        <v>275</v>
      </c>
      <c r="J15" s="8">
        <f t="shared" si="1"/>
        <v>0</v>
      </c>
    </row>
    <row r="16" spans="1:10" ht="12.75">
      <c r="A16" s="5">
        <v>15</v>
      </c>
      <c r="B16" s="8">
        <v>0</v>
      </c>
      <c r="C16" s="8">
        <v>0</v>
      </c>
      <c r="D16" s="8">
        <v>0</v>
      </c>
      <c r="E16" s="8">
        <v>0</v>
      </c>
      <c r="F16" s="7">
        <f t="shared" si="0"/>
        <v>0</v>
      </c>
      <c r="G16" s="6" t="s">
        <v>2847</v>
      </c>
      <c r="I16" s="11" t="s">
        <v>276</v>
      </c>
      <c r="J16" s="8">
        <f t="shared" si="1"/>
        <v>0</v>
      </c>
    </row>
    <row r="17" spans="1:10" ht="12.75">
      <c r="A17" s="5">
        <v>16</v>
      </c>
      <c r="B17" s="8">
        <v>0</v>
      </c>
      <c r="C17" s="8">
        <v>0</v>
      </c>
      <c r="D17" s="8">
        <v>0</v>
      </c>
      <c r="E17" s="8">
        <v>0</v>
      </c>
      <c r="F17" s="7">
        <f t="shared" si="0"/>
        <v>0</v>
      </c>
      <c r="G17" s="6" t="s">
        <v>2847</v>
      </c>
      <c r="I17" s="11" t="s">
        <v>277</v>
      </c>
      <c r="J17" s="8">
        <f t="shared" si="1"/>
        <v>0</v>
      </c>
    </row>
    <row r="18" spans="1:10" ht="12.75">
      <c r="A18" s="5">
        <v>17</v>
      </c>
      <c r="B18" s="8">
        <v>0</v>
      </c>
      <c r="C18" s="8">
        <v>0</v>
      </c>
      <c r="D18" s="8">
        <v>0</v>
      </c>
      <c r="E18" s="8">
        <v>0</v>
      </c>
      <c r="F18" s="7">
        <f t="shared" si="0"/>
        <v>0</v>
      </c>
      <c r="G18" s="6" t="str">
        <f>IF(ISERROR(RefStr!D39),"-",UPPER(TRIM(RefStr!D39)))</f>
        <v>GORKIĆ TARADI</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GORKIĆ TARADI</v>
      </c>
      <c r="I20" s="9" t="s">
        <v>280</v>
      </c>
      <c r="J20" s="8">
        <f t="shared" si="1"/>
        <v>0</v>
      </c>
    </row>
    <row r="21" spans="1:10" ht="12.75">
      <c r="A21" s="5">
        <v>20</v>
      </c>
      <c r="B21" s="8">
        <v>0</v>
      </c>
      <c r="C21" s="8">
        <v>0</v>
      </c>
      <c r="D21" s="8">
        <v>0</v>
      </c>
      <c r="E21" s="8">
        <v>0</v>
      </c>
      <c r="F21" s="7">
        <f t="shared" si="0"/>
        <v>0</v>
      </c>
      <c r="G21" s="6" t="str">
        <f>IF(ISERROR(RefStr!D45),"-",UPPER(TRIM(RefStr!D45)))</f>
        <v>0996906841</v>
      </c>
      <c r="I21" s="9" t="s">
        <v>281</v>
      </c>
      <c r="J21" s="8">
        <f t="shared" si="1"/>
        <v>0</v>
      </c>
    </row>
    <row r="22" spans="1:10" ht="12.75">
      <c r="A22" s="5">
        <v>21</v>
      </c>
      <c r="B22" s="8">
        <v>0</v>
      </c>
      <c r="C22" s="8">
        <v>0</v>
      </c>
      <c r="D22" s="8">
        <v>0</v>
      </c>
      <c r="E22" s="8">
        <v>0</v>
      </c>
      <c r="F22" s="7">
        <f t="shared" si="0"/>
        <v>0</v>
      </c>
      <c r="G22" s="6">
        <f>IF(ISERROR(RefStr!D47),"-",UPPER(TRIM(RefStr!D47)))</f>
      </c>
      <c r="I22" s="11" t="s">
        <v>282</v>
      </c>
      <c r="J22" s="8">
        <f t="shared" si="1"/>
        <v>0</v>
      </c>
    </row>
    <row r="23" spans="1:10" ht="12.75">
      <c r="A23" s="5">
        <v>22</v>
      </c>
      <c r="B23" s="8">
        <v>0</v>
      </c>
      <c r="C23" s="8">
        <v>0</v>
      </c>
      <c r="D23" s="8">
        <v>0</v>
      </c>
      <c r="E23" s="8">
        <v>0</v>
      </c>
      <c r="F23" s="7">
        <f t="shared" si="0"/>
        <v>0</v>
      </c>
      <c r="G23" s="6" t="str">
        <f>IF(ISERROR(RefStr!D49),"-",LOWER(TRIM(RefStr!D49)))</f>
        <v>udruga@mlada-pera.medjimurje.info</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2835</v>
      </c>
      <c r="J27" s="8">
        <f t="shared" si="1"/>
        <v>0</v>
      </c>
    </row>
    <row r="28" spans="1:10" ht="12.75">
      <c r="A28" s="5">
        <v>27</v>
      </c>
      <c r="B28" s="8">
        <v>0</v>
      </c>
      <c r="C28" s="8">
        <v>0</v>
      </c>
      <c r="D28" s="8">
        <v>0</v>
      </c>
      <c r="E28" s="8">
        <v>0</v>
      </c>
      <c r="F28" s="7">
        <f t="shared" si="0"/>
        <v>0</v>
      </c>
      <c r="G28" s="6" t="s">
        <v>2847</v>
      </c>
      <c r="H28" s="14"/>
      <c r="I28" s="9" t="s">
        <v>2836</v>
      </c>
      <c r="J28" s="8">
        <f t="shared" si="1"/>
        <v>0</v>
      </c>
    </row>
    <row r="29" spans="1:10" ht="12.75">
      <c r="A29" s="5">
        <v>28</v>
      </c>
      <c r="B29" s="8">
        <v>0</v>
      </c>
      <c r="C29" s="8">
        <v>0</v>
      </c>
      <c r="D29" s="8">
        <v>0</v>
      </c>
      <c r="E29" s="8">
        <v>0</v>
      </c>
      <c r="F29" s="7">
        <f t="shared" si="0"/>
        <v>0</v>
      </c>
      <c r="G29" s="6" t="str">
        <f>MID(TRIM(RefStr!J15),6,2)</f>
        <v>12</v>
      </c>
      <c r="I29" s="9" t="s">
        <v>2837</v>
      </c>
      <c r="J29" s="8">
        <f t="shared" si="1"/>
        <v>0</v>
      </c>
    </row>
    <row r="30" spans="1:10" ht="12.75">
      <c r="A30" s="5">
        <v>29</v>
      </c>
      <c r="B30" s="8">
        <v>0</v>
      </c>
      <c r="C30" s="8">
        <v>0</v>
      </c>
      <c r="D30" s="8">
        <v>0</v>
      </c>
      <c r="E30" s="8">
        <v>0</v>
      </c>
      <c r="F30" s="7">
        <f t="shared" si="0"/>
        <v>0</v>
      </c>
      <c r="G30" s="6">
        <f>PraviPod707!G30</f>
        <v>603</v>
      </c>
      <c r="I30" s="9" t="s">
        <v>2838</v>
      </c>
      <c r="J30" s="8">
        <f t="shared" si="1"/>
        <v>0</v>
      </c>
    </row>
    <row r="31" spans="1:10" ht="12.75">
      <c r="A31" s="5">
        <v>30</v>
      </c>
      <c r="B31" s="8">
        <v>0</v>
      </c>
      <c r="C31" s="8">
        <v>0</v>
      </c>
      <c r="D31" s="8">
        <v>0</v>
      </c>
      <c r="E31" s="8">
        <v>0</v>
      </c>
      <c r="F31" s="7">
        <f t="shared" si="0"/>
        <v>0</v>
      </c>
      <c r="G31" s="6">
        <v>709</v>
      </c>
      <c r="I31" s="9" t="s">
        <v>2839</v>
      </c>
      <c r="J31" s="8">
        <f t="shared" si="1"/>
        <v>0</v>
      </c>
    </row>
    <row r="32" spans="1:10" ht="12.75">
      <c r="A32" s="5">
        <v>31</v>
      </c>
      <c r="B32" s="8">
        <v>0</v>
      </c>
      <c r="C32" s="8">
        <v>0</v>
      </c>
      <c r="D32" s="8">
        <v>0</v>
      </c>
      <c r="E32" s="8">
        <v>0</v>
      </c>
      <c r="F32" s="7">
        <f t="shared" si="0"/>
        <v>0</v>
      </c>
      <c r="G32" s="6">
        <v>0</v>
      </c>
      <c r="I32" s="9" t="s">
        <v>2840</v>
      </c>
      <c r="J32" s="8">
        <f t="shared" si="1"/>
        <v>0</v>
      </c>
    </row>
    <row r="33" spans="1:10" ht="12.75">
      <c r="A33" s="5">
        <v>32</v>
      </c>
      <c r="B33" s="8">
        <v>0</v>
      </c>
      <c r="C33" s="8">
        <v>0</v>
      </c>
      <c r="D33" s="8">
        <v>0</v>
      </c>
      <c r="E33" s="8">
        <v>0</v>
      </c>
      <c r="F33" s="7">
        <f t="shared" si="0"/>
        <v>0</v>
      </c>
      <c r="G33" s="6">
        <v>0</v>
      </c>
      <c r="I33" s="9" t="s">
        <v>2841</v>
      </c>
      <c r="J33" s="8">
        <f t="shared" si="1"/>
        <v>0</v>
      </c>
    </row>
    <row r="34" spans="1:10" ht="12.75">
      <c r="A34" s="5">
        <v>33</v>
      </c>
      <c r="B34" s="8">
        <v>0</v>
      </c>
      <c r="C34" s="8">
        <v>0</v>
      </c>
      <c r="D34" s="8">
        <v>0</v>
      </c>
      <c r="E34" s="8">
        <v>0</v>
      </c>
      <c r="F34" s="7">
        <f aca="true" t="shared" si="2" ref="F34:F51">A34/100*B34+A34/50*C34</f>
        <v>0</v>
      </c>
      <c r="G34" s="6">
        <v>0</v>
      </c>
      <c r="I34" s="9" t="s">
        <v>2842</v>
      </c>
      <c r="J34" s="8">
        <f aca="true" t="shared" si="3" ref="J34:J51">ABS(B34-ROUND(B34,0))+ABS(C34-ROUND(C34,0))</f>
        <v>0</v>
      </c>
    </row>
    <row r="35" spans="1:10" ht="12.75">
      <c r="A35" s="5">
        <v>34</v>
      </c>
      <c r="B35" s="8">
        <v>0</v>
      </c>
      <c r="C35" s="8">
        <v>0</v>
      </c>
      <c r="D35" s="8">
        <v>0</v>
      </c>
      <c r="E35" s="8">
        <v>0</v>
      </c>
      <c r="F35" s="7">
        <f t="shared" si="2"/>
        <v>0</v>
      </c>
      <c r="G35" s="6">
        <v>0</v>
      </c>
      <c r="I35" s="9" t="s">
        <v>2843</v>
      </c>
      <c r="J35" s="8">
        <f t="shared" si="3"/>
        <v>0</v>
      </c>
    </row>
    <row r="36" spans="1:10" ht="12.75">
      <c r="A36" s="5">
        <v>35</v>
      </c>
      <c r="B36" s="8">
        <v>0</v>
      </c>
      <c r="C36" s="8">
        <v>0</v>
      </c>
      <c r="D36" s="8">
        <v>0</v>
      </c>
      <c r="E36" s="8">
        <v>0</v>
      </c>
      <c r="F36" s="7">
        <f t="shared" si="2"/>
        <v>0</v>
      </c>
      <c r="G36" s="6">
        <v>0</v>
      </c>
      <c r="I36" s="9" t="s">
        <v>2844</v>
      </c>
      <c r="J36" s="8">
        <f t="shared" si="3"/>
        <v>0</v>
      </c>
    </row>
    <row r="37" spans="1:10" ht="12.75">
      <c r="A37" s="5">
        <v>36</v>
      </c>
      <c r="B37" s="8">
        <v>0</v>
      </c>
      <c r="C37" s="8">
        <v>0</v>
      </c>
      <c r="D37" s="8">
        <v>0</v>
      </c>
      <c r="E37" s="8">
        <v>0</v>
      </c>
      <c r="F37" s="7">
        <f t="shared" si="2"/>
        <v>0</v>
      </c>
      <c r="G37" s="8">
        <f>SUM(J2:J51)</f>
        <v>0</v>
      </c>
      <c r="I37" s="9" t="s">
        <v>2845</v>
      </c>
      <c r="J37" s="8">
        <f t="shared" si="3"/>
        <v>0</v>
      </c>
    </row>
    <row r="38" spans="1:10" ht="12.75">
      <c r="A38" s="5">
        <v>37</v>
      </c>
      <c r="B38" s="8">
        <v>0</v>
      </c>
      <c r="C38" s="8">
        <v>0</v>
      </c>
      <c r="D38" s="8">
        <v>0</v>
      </c>
      <c r="E38" s="8">
        <v>0</v>
      </c>
      <c r="F38" s="7">
        <f t="shared" si="2"/>
        <v>0</v>
      </c>
      <c r="G38" s="6" t="str">
        <f>TEXT(INT(VALUE(RefStr!J13)),"00000000000")</f>
        <v>87357284966</v>
      </c>
      <c r="I38" s="9" t="s">
        <v>2663</v>
      </c>
      <c r="J38" s="8">
        <f t="shared" si="3"/>
        <v>0</v>
      </c>
    </row>
    <row r="39" spans="1:10" ht="12.75">
      <c r="A39" s="5">
        <v>38</v>
      </c>
      <c r="B39" s="8">
        <v>0</v>
      </c>
      <c r="C39" s="8">
        <v>0</v>
      </c>
      <c r="D39" s="8">
        <v>0</v>
      </c>
      <c r="E39" s="8">
        <v>0</v>
      </c>
      <c r="F39" s="7">
        <f t="shared" si="2"/>
        <v>0</v>
      </c>
      <c r="G39" s="6" t="str">
        <f>TEXT(INT(VALUE(RefStr!J9)),"00000")</f>
        <v>397330</v>
      </c>
      <c r="I39" s="9" t="s">
        <v>2662</v>
      </c>
      <c r="J39" s="8">
        <f t="shared" si="3"/>
        <v>0</v>
      </c>
    </row>
    <row r="40" spans="1:10" ht="12.75">
      <c r="A40" s="5">
        <v>39</v>
      </c>
      <c r="B40" s="8">
        <v>0</v>
      </c>
      <c r="C40" s="8">
        <v>0</v>
      </c>
      <c r="D40" s="8">
        <v>0</v>
      </c>
      <c r="E40" s="8">
        <v>0</v>
      </c>
      <c r="F40" s="7">
        <f t="shared" si="2"/>
        <v>0</v>
      </c>
      <c r="G40" s="6" t="str">
        <f>RefStr!J19</f>
        <v>NE</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91380.10000000002</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2714</v>
      </c>
      <c r="D1" s="6" t="s">
        <v>655</v>
      </c>
      <c r="E1" s="6" t="s">
        <v>656</v>
      </c>
      <c r="F1" s="7" t="s">
        <v>816</v>
      </c>
      <c r="G1" s="6" t="s">
        <v>657</v>
      </c>
      <c r="H1" s="12" t="s">
        <v>658</v>
      </c>
      <c r="I1" s="5" t="s">
        <v>659</v>
      </c>
      <c r="J1" s="5" t="s">
        <v>2846</v>
      </c>
    </row>
    <row r="2" spans="1:10" ht="12.75">
      <c r="A2" s="5">
        <f>GPRIZNPF!I19</f>
        <v>1</v>
      </c>
      <c r="B2" s="8">
        <f>GPRIZNPF!J19</f>
        <v>0</v>
      </c>
      <c r="C2" s="8">
        <f>GPRIZNPF!K19</f>
        <v>0</v>
      </c>
      <c r="D2" s="8">
        <v>0</v>
      </c>
      <c r="E2" s="8">
        <v>0</v>
      </c>
      <c r="F2" s="7">
        <f aca="true" t="shared" si="0" ref="F2:F16">A2/100*B2+A2/50*C2</f>
        <v>0</v>
      </c>
      <c r="G2" s="9" t="str">
        <f>TRIM(UPPER(RefStr!C13))</f>
        <v>HR3124020061100838696</v>
      </c>
      <c r="H2" s="13">
        <v>0</v>
      </c>
      <c r="I2" s="9" t="s">
        <v>660</v>
      </c>
      <c r="J2" s="8">
        <f>ABS(B2-ROUND(B2,0))+ABS(C2-ROUND(C2,0))</f>
        <v>0</v>
      </c>
    </row>
    <row r="3" spans="1:10" ht="12.75">
      <c r="A3" s="5">
        <f>GPRIZNPF!I20</f>
        <v>2</v>
      </c>
      <c r="B3" s="8">
        <f>GPRIZNPF!J20</f>
        <v>0</v>
      </c>
      <c r="C3" s="8">
        <f>GPRIZNPF!K20</f>
        <v>0</v>
      </c>
      <c r="D3" s="8">
        <v>0</v>
      </c>
      <c r="E3" s="8">
        <v>0</v>
      </c>
      <c r="F3" s="7">
        <f t="shared" si="0"/>
        <v>0</v>
      </c>
      <c r="G3" s="6" t="str">
        <f>TEXT(INT(VALUE(RefStr!J11)),"00000000")</f>
        <v>04766962</v>
      </c>
      <c r="I3" s="9" t="s">
        <v>661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MLADA PERA UDRUGA ZA PROMICANJE DJEČ.LITERARNOG STVARALAŠTVA</v>
      </c>
      <c r="I4" s="9" t="s">
        <v>662</v>
      </c>
      <c r="J4" s="8">
        <f t="shared" si="1"/>
        <v>0</v>
      </c>
    </row>
    <row r="5" spans="1:10" ht="12.75">
      <c r="A5" s="5">
        <f>GPRIZNPF!I22</f>
        <v>4</v>
      </c>
      <c r="B5" s="8">
        <f>GPRIZNPF!J22</f>
        <v>32328</v>
      </c>
      <c r="C5" s="8">
        <f>GPRIZNPF!K22</f>
        <v>36375</v>
      </c>
      <c r="D5" s="8">
        <v>0</v>
      </c>
      <c r="E5" s="8">
        <v>0</v>
      </c>
      <c r="F5" s="7">
        <f t="shared" si="0"/>
        <v>4203.12</v>
      </c>
      <c r="G5" s="6" t="str">
        <f>TEXT(INT(VALUE(RefStr!C9)),"00000")</f>
        <v>40000</v>
      </c>
      <c r="I5" s="9" t="s">
        <v>663</v>
      </c>
      <c r="J5" s="8">
        <f t="shared" si="1"/>
        <v>0</v>
      </c>
    </row>
    <row r="6" spans="1:10" ht="12.75">
      <c r="A6" s="5">
        <f>GPRIZNPF!I23</f>
        <v>5</v>
      </c>
      <c r="B6" s="8">
        <f>GPRIZNPF!J23</f>
        <v>0</v>
      </c>
      <c r="C6" s="8">
        <f>GPRIZNPF!K23</f>
        <v>0</v>
      </c>
      <c r="D6" s="8">
        <v>0</v>
      </c>
      <c r="E6" s="8">
        <v>0</v>
      </c>
      <c r="F6" s="7">
        <f t="shared" si="0"/>
        <v>0</v>
      </c>
      <c r="G6" s="6" t="str">
        <f>IF(ISERROR(RefStr!E9),"-",UPPER(TRIM(RefStr!E9)))</f>
        <v>ČAKOVEC</v>
      </c>
      <c r="I6" s="9" t="s">
        <v>664</v>
      </c>
      <c r="J6" s="8">
        <f t="shared" si="1"/>
        <v>0</v>
      </c>
    </row>
    <row r="7" spans="1:10" ht="12.75">
      <c r="A7" s="5">
        <f>GPRIZNPF!I24</f>
        <v>6</v>
      </c>
      <c r="B7" s="8">
        <f>GPRIZNPF!J24</f>
        <v>16920</v>
      </c>
      <c r="C7" s="8">
        <f>GPRIZNPF!K24</f>
        <v>29896</v>
      </c>
      <c r="D7" s="8">
        <v>0</v>
      </c>
      <c r="E7" s="8">
        <v>0</v>
      </c>
      <c r="F7" s="7">
        <f t="shared" si="0"/>
        <v>4602.72</v>
      </c>
      <c r="G7" s="6" t="str">
        <f>IF(ISERROR(RefStr!C11),"-",(TRIM(RefStr!C11)))</f>
        <v>Travnik 14/2</v>
      </c>
      <c r="I7" s="9" t="s">
        <v>665</v>
      </c>
      <c r="J7" s="8">
        <f t="shared" si="1"/>
        <v>0</v>
      </c>
    </row>
    <row r="8" spans="1:10" ht="12.75">
      <c r="A8" s="5">
        <f>GPRIZNPF!I25</f>
        <v>7</v>
      </c>
      <c r="B8" s="8">
        <f>GPRIZNPF!J25</f>
        <v>0</v>
      </c>
      <c r="C8" s="8">
        <f>GPRIZNPF!K25</f>
        <v>0</v>
      </c>
      <c r="D8" s="8">
        <v>0</v>
      </c>
      <c r="E8" s="8">
        <v>0</v>
      </c>
      <c r="F8" s="7">
        <f t="shared" si="0"/>
        <v>0</v>
      </c>
      <c r="G8" s="6" t="str">
        <f>TEXT(INT(VALUE(RefStr!C15)),"0000")</f>
        <v>9499</v>
      </c>
      <c r="I8" s="9" t="s">
        <v>666</v>
      </c>
      <c r="J8" s="8">
        <f t="shared" si="1"/>
        <v>0</v>
      </c>
    </row>
    <row r="9" spans="1:10" ht="12.75">
      <c r="A9" s="5">
        <f>GPRIZNPF!I26</f>
        <v>8</v>
      </c>
      <c r="B9" s="8">
        <f>GPRIZNPF!J26</f>
        <v>13128</v>
      </c>
      <c r="C9" s="8">
        <f>GPRIZNPF!K26</f>
        <v>5458</v>
      </c>
      <c r="D9" s="8">
        <v>0</v>
      </c>
      <c r="E9" s="8">
        <v>0</v>
      </c>
      <c r="F9" s="7">
        <f t="shared" si="0"/>
        <v>1923.52</v>
      </c>
      <c r="G9" s="6" t="str">
        <f>IF(RefStr!J17&lt;&gt;"",TEXT(INT(VALUE(RefStr!J17)),"00"),"00")</f>
        <v>20</v>
      </c>
      <c r="I9" s="9" t="s">
        <v>667</v>
      </c>
      <c r="J9" s="8">
        <f t="shared" si="1"/>
        <v>0</v>
      </c>
    </row>
    <row r="10" spans="1:10" ht="12.75">
      <c r="A10" s="5">
        <f>GPRIZNPF!I27</f>
        <v>9</v>
      </c>
      <c r="B10" s="8">
        <f>GPRIZNPF!J27</f>
        <v>2280</v>
      </c>
      <c r="C10" s="8">
        <f>GPRIZNPF!K27</f>
        <v>1021</v>
      </c>
      <c r="D10" s="8">
        <v>0</v>
      </c>
      <c r="E10" s="8">
        <v>0</v>
      </c>
      <c r="F10" s="7">
        <f t="shared" si="0"/>
        <v>388.98</v>
      </c>
      <c r="G10" s="6" t="str">
        <f>TEXT(INT(VALUE(RefStr!C17)),"000")</f>
        <v>060</v>
      </c>
      <c r="I10" s="9" t="s">
        <v>668</v>
      </c>
      <c r="J10" s="8">
        <f t="shared" si="1"/>
        <v>0</v>
      </c>
    </row>
    <row r="11" spans="1:10" ht="12.75">
      <c r="A11" s="5">
        <f>GPRIZNPF!I28</f>
        <v>10</v>
      </c>
      <c r="B11" s="8">
        <f>GPRIZNPF!J28</f>
        <v>0</v>
      </c>
      <c r="C11" s="8">
        <f>GPRIZNPF!K28</f>
        <v>0</v>
      </c>
      <c r="D11" s="8">
        <v>0</v>
      </c>
      <c r="E11" s="8">
        <v>0</v>
      </c>
      <c r="F11" s="7">
        <f t="shared" si="0"/>
        <v>0</v>
      </c>
      <c r="G11" s="6" t="s">
        <v>2847</v>
      </c>
      <c r="I11" s="11" t="s">
        <v>271</v>
      </c>
      <c r="J11" s="8">
        <f t="shared" si="1"/>
        <v>0</v>
      </c>
    </row>
    <row r="12" spans="1:10" ht="12.75">
      <c r="A12" s="5">
        <f>GPRIZNPF!I29</f>
        <v>11</v>
      </c>
      <c r="B12" s="8">
        <f>GPRIZNPF!J29</f>
        <v>0</v>
      </c>
      <c r="C12" s="8">
        <f>GPRIZNPF!K29</f>
        <v>0</v>
      </c>
      <c r="D12" s="8">
        <v>0</v>
      </c>
      <c r="E12" s="8">
        <v>0</v>
      </c>
      <c r="F12" s="7">
        <f t="shared" si="0"/>
        <v>0</v>
      </c>
      <c r="G12" s="6" t="s">
        <v>2847</v>
      </c>
      <c r="I12" s="11" t="s">
        <v>272</v>
      </c>
      <c r="J12" s="8">
        <f t="shared" si="1"/>
        <v>0</v>
      </c>
    </row>
    <row r="13" spans="1:10" ht="12.75">
      <c r="A13" s="5">
        <f>GPRIZNPF!I30</f>
        <v>12</v>
      </c>
      <c r="B13" s="8">
        <f>GPRIZNPF!J30</f>
        <v>0</v>
      </c>
      <c r="C13" s="8">
        <f>GPRIZNPF!K30</f>
        <v>0</v>
      </c>
      <c r="D13" s="8">
        <v>0</v>
      </c>
      <c r="E13" s="8">
        <v>0</v>
      </c>
      <c r="F13" s="7">
        <f t="shared" si="0"/>
        <v>0</v>
      </c>
      <c r="G13" s="6" t="s">
        <v>2847</v>
      </c>
      <c r="I13" s="11" t="s">
        <v>273</v>
      </c>
      <c r="J13" s="8">
        <f t="shared" si="1"/>
        <v>0</v>
      </c>
    </row>
    <row r="14" spans="1:10" ht="12.75">
      <c r="A14" s="5">
        <f>GPRIZNPF!I31</f>
        <v>13</v>
      </c>
      <c r="B14" s="8">
        <f>GPRIZNPF!J31</f>
        <v>0</v>
      </c>
      <c r="C14" s="8">
        <f>GPRIZNPF!K31</f>
        <v>0</v>
      </c>
      <c r="D14" s="8">
        <v>0</v>
      </c>
      <c r="E14" s="8">
        <v>0</v>
      </c>
      <c r="F14" s="7">
        <f t="shared" si="0"/>
        <v>0</v>
      </c>
      <c r="G14" s="6" t="s">
        <v>2847</v>
      </c>
      <c r="I14" s="11" t="s">
        <v>274</v>
      </c>
      <c r="J14" s="8">
        <f t="shared" si="1"/>
        <v>0</v>
      </c>
    </row>
    <row r="15" spans="1:10" ht="12.75">
      <c r="A15" s="5">
        <f>GPRIZNPF!I32</f>
        <v>14</v>
      </c>
      <c r="B15" s="8">
        <f>GPRIZNPF!J32</f>
        <v>0</v>
      </c>
      <c r="C15" s="8">
        <f>GPRIZNPF!K32</f>
        <v>0</v>
      </c>
      <c r="D15" s="8">
        <v>0</v>
      </c>
      <c r="E15" s="8">
        <v>0</v>
      </c>
      <c r="F15" s="7">
        <f t="shared" si="0"/>
        <v>0</v>
      </c>
      <c r="G15" s="6" t="s">
        <v>2847</v>
      </c>
      <c r="I15" s="11" t="s">
        <v>275</v>
      </c>
      <c r="J15" s="8">
        <f t="shared" si="1"/>
        <v>0</v>
      </c>
    </row>
    <row r="16" spans="1:10" ht="12.75">
      <c r="A16" s="5">
        <f>GPRIZNPF!I33</f>
        <v>15</v>
      </c>
      <c r="B16" s="8">
        <f>GPRIZNPF!J33</f>
        <v>32328</v>
      </c>
      <c r="C16" s="8">
        <f>GPRIZNPF!K33</f>
        <v>36375</v>
      </c>
      <c r="D16" s="8">
        <v>0</v>
      </c>
      <c r="E16" s="8">
        <v>0</v>
      </c>
      <c r="F16" s="7">
        <f t="shared" si="0"/>
        <v>15761.7</v>
      </c>
      <c r="G16" s="6" t="s">
        <v>2847</v>
      </c>
      <c r="I16" s="11" t="s">
        <v>276</v>
      </c>
      <c r="J16" s="8">
        <f t="shared" si="1"/>
        <v>0</v>
      </c>
    </row>
    <row r="17" spans="1:10" ht="12.75">
      <c r="A17" s="5">
        <f>GPRIZNPF!I35</f>
        <v>16</v>
      </c>
      <c r="B17" s="8">
        <f>GPRIZNPF!J35</f>
        <v>0</v>
      </c>
      <c r="C17" s="8">
        <f>GPRIZNPF!K35</f>
        <v>0</v>
      </c>
      <c r="D17" s="8">
        <v>0</v>
      </c>
      <c r="E17" s="8">
        <v>0</v>
      </c>
      <c r="F17" s="7">
        <f aca="true" t="shared" si="2" ref="F17:F31">A17/100*B17+A17/50*C17</f>
        <v>0</v>
      </c>
      <c r="G17" s="6" t="s">
        <v>2847</v>
      </c>
      <c r="I17" s="11" t="s">
        <v>277</v>
      </c>
      <c r="J17" s="8">
        <f t="shared" si="1"/>
        <v>0</v>
      </c>
    </row>
    <row r="18" spans="1:10" ht="12.75">
      <c r="A18" s="5">
        <f>GPRIZNPF!I36</f>
        <v>17</v>
      </c>
      <c r="B18" s="8">
        <f>GPRIZNPF!J36</f>
        <v>0</v>
      </c>
      <c r="C18" s="8">
        <f>GPRIZNPF!K36</f>
        <v>0</v>
      </c>
      <c r="D18" s="8">
        <v>0</v>
      </c>
      <c r="E18" s="8">
        <v>0</v>
      </c>
      <c r="F18" s="7">
        <f t="shared" si="2"/>
        <v>0</v>
      </c>
      <c r="G18" s="6" t="str">
        <f>IF(ISERROR(RefStr!D39),"-",UPPER(TRIM(RefStr!D39)))</f>
        <v>GORKIĆ TARADI</v>
      </c>
      <c r="I18" s="11" t="s">
        <v>278</v>
      </c>
      <c r="J18" s="8">
        <f t="shared" si="1"/>
        <v>0</v>
      </c>
    </row>
    <row r="19" spans="1:10" ht="12.75">
      <c r="A19" s="5">
        <f>GPRIZNPF!I37</f>
        <v>18</v>
      </c>
      <c r="B19" s="8">
        <f>GPRIZNPF!J37</f>
        <v>0</v>
      </c>
      <c r="C19" s="8">
        <f>GPRIZNPF!K37</f>
        <v>0</v>
      </c>
      <c r="D19" s="8">
        <v>0</v>
      </c>
      <c r="E19" s="8">
        <v>0</v>
      </c>
      <c r="F19" s="7">
        <f t="shared" si="2"/>
        <v>0</v>
      </c>
      <c r="I19" s="11" t="s">
        <v>279</v>
      </c>
      <c r="J19" s="8">
        <f t="shared" si="1"/>
        <v>0</v>
      </c>
    </row>
    <row r="20" spans="1:10" ht="12.75">
      <c r="A20" s="5">
        <f>GPRIZNPF!I38</f>
        <v>19</v>
      </c>
      <c r="B20" s="8">
        <f>GPRIZNPF!J38</f>
        <v>0</v>
      </c>
      <c r="C20" s="8">
        <f>GPRIZNPF!K38</f>
        <v>0</v>
      </c>
      <c r="D20" s="8">
        <v>0</v>
      </c>
      <c r="E20" s="8">
        <v>0</v>
      </c>
      <c r="F20" s="7">
        <f t="shared" si="2"/>
        <v>0</v>
      </c>
      <c r="G20" s="6" t="str">
        <f>IF(ISERROR(RefStr!D43),"-",UPPER(TRIM(RefStr!D43)))</f>
        <v>GORKIĆ TARADI</v>
      </c>
      <c r="I20" s="9" t="s">
        <v>280</v>
      </c>
      <c r="J20" s="8">
        <f t="shared" si="1"/>
        <v>0</v>
      </c>
    </row>
    <row r="21" spans="1:10" ht="12.75">
      <c r="A21" s="5">
        <f>GPRIZNPF!I39</f>
        <v>20</v>
      </c>
      <c r="B21" s="8">
        <f>GPRIZNPF!J39</f>
        <v>0</v>
      </c>
      <c r="C21" s="8">
        <f>GPRIZNPF!K39</f>
        <v>0</v>
      </c>
      <c r="D21" s="8">
        <v>0</v>
      </c>
      <c r="E21" s="8">
        <v>0</v>
      </c>
      <c r="F21" s="7">
        <f t="shared" si="2"/>
        <v>0</v>
      </c>
      <c r="G21" s="6" t="str">
        <f>IF(ISERROR(RefStr!D45),"-",UPPER(TRIM(RefStr!D45)))</f>
        <v>0996906841</v>
      </c>
      <c r="I21" s="9" t="s">
        <v>281</v>
      </c>
      <c r="J21" s="8">
        <f t="shared" si="1"/>
        <v>0</v>
      </c>
    </row>
    <row r="22" spans="1:10" ht="12.75">
      <c r="A22" s="5">
        <f>GPRIZNPF!I40</f>
        <v>21</v>
      </c>
      <c r="B22" s="8">
        <f>GPRIZNPF!J40</f>
        <v>628</v>
      </c>
      <c r="C22" s="8">
        <f>GPRIZNPF!K40</f>
        <v>4498</v>
      </c>
      <c r="D22" s="8">
        <v>0</v>
      </c>
      <c r="E22" s="8">
        <v>0</v>
      </c>
      <c r="F22" s="7">
        <f t="shared" si="2"/>
        <v>2021.04</v>
      </c>
      <c r="G22" s="6">
        <f>IF(ISERROR(RefStr!D47),"-",UPPER(TRIM(RefStr!D47)))</f>
      </c>
      <c r="I22" s="11" t="s">
        <v>282</v>
      </c>
      <c r="J22" s="8">
        <f t="shared" si="1"/>
        <v>0</v>
      </c>
    </row>
    <row r="23" spans="1:10" ht="12.75">
      <c r="A23" s="5">
        <f>GPRIZNPF!I41</f>
        <v>22</v>
      </c>
      <c r="B23" s="8">
        <f>GPRIZNPF!J41</f>
        <v>18646</v>
      </c>
      <c r="C23" s="8">
        <f>GPRIZNPF!K41</f>
        <v>13471</v>
      </c>
      <c r="D23" s="8">
        <v>0</v>
      </c>
      <c r="E23" s="8">
        <v>0</v>
      </c>
      <c r="F23" s="7">
        <f t="shared" si="2"/>
        <v>10029.36</v>
      </c>
      <c r="G23" s="6" t="str">
        <f>IF(ISERROR(RefStr!D49),"-",LOWER(TRIM(RefStr!D49)))</f>
        <v>udruga@mlada-pera.medjimurje.info</v>
      </c>
      <c r="I23" s="11" t="s">
        <v>283</v>
      </c>
      <c r="J23" s="8">
        <f t="shared" si="1"/>
        <v>0</v>
      </c>
    </row>
    <row r="24" spans="1:10" ht="12.75">
      <c r="A24" s="5">
        <f>GPRIZNPF!I42</f>
        <v>23</v>
      </c>
      <c r="B24" s="8">
        <f>GPRIZNPF!J42</f>
        <v>8195</v>
      </c>
      <c r="C24" s="8">
        <f>GPRIZNPF!K42</f>
        <v>8928</v>
      </c>
      <c r="D24" s="8">
        <v>0</v>
      </c>
      <c r="E24" s="8">
        <v>0</v>
      </c>
      <c r="F24" s="7">
        <f t="shared" si="2"/>
        <v>5991.7300000000005</v>
      </c>
      <c r="I24" s="11" t="s">
        <v>284</v>
      </c>
      <c r="J24" s="8">
        <f t="shared" si="1"/>
        <v>0</v>
      </c>
    </row>
    <row r="25" spans="1:10" ht="12.75">
      <c r="A25" s="5">
        <f>GPRIZNPF!I43</f>
        <v>24</v>
      </c>
      <c r="B25" s="8">
        <f>GPRIZNPF!J43</f>
        <v>1040</v>
      </c>
      <c r="C25" s="8">
        <f>GPRIZNPF!K43</f>
        <v>1168</v>
      </c>
      <c r="D25" s="8">
        <v>0</v>
      </c>
      <c r="E25" s="8">
        <v>0</v>
      </c>
      <c r="F25" s="7">
        <f t="shared" si="2"/>
        <v>810.24</v>
      </c>
      <c r="I25" s="11" t="s">
        <v>285</v>
      </c>
      <c r="J25" s="8">
        <f t="shared" si="1"/>
        <v>0</v>
      </c>
    </row>
    <row r="26" spans="1:10" ht="12.75">
      <c r="A26" s="5">
        <f>GPRIZNPF!I44</f>
        <v>25</v>
      </c>
      <c r="B26" s="8">
        <f>GPRIZNPF!J44</f>
        <v>0</v>
      </c>
      <c r="C26" s="8">
        <f>GPRIZNPF!K44</f>
        <v>0</v>
      </c>
      <c r="D26" s="8">
        <v>0</v>
      </c>
      <c r="E26" s="8">
        <v>0</v>
      </c>
      <c r="F26" s="7">
        <f t="shared" si="2"/>
        <v>0</v>
      </c>
      <c r="G26" s="6" t="str">
        <f>MID(TRIM(RefStr!J15),1,4)</f>
        <v>2022</v>
      </c>
      <c r="I26" s="9" t="s">
        <v>286</v>
      </c>
      <c r="J26" s="8">
        <f t="shared" si="1"/>
        <v>0</v>
      </c>
    </row>
    <row r="27" spans="1:10" ht="12.75">
      <c r="A27" s="5">
        <f>GPRIZNPF!I45</f>
        <v>26</v>
      </c>
      <c r="B27" s="8">
        <f>GPRIZNPF!J45</f>
        <v>0</v>
      </c>
      <c r="C27" s="8">
        <f>GPRIZNPF!K45</f>
        <v>0</v>
      </c>
      <c r="D27" s="8">
        <v>0</v>
      </c>
      <c r="E27" s="8">
        <v>0</v>
      </c>
      <c r="F27" s="7">
        <f t="shared" si="2"/>
        <v>0</v>
      </c>
      <c r="G27" s="234">
        <f>SUM(F2:F41)</f>
        <v>91380.10000000002</v>
      </c>
      <c r="I27" s="9" t="s">
        <v>2835</v>
      </c>
      <c r="J27" s="8">
        <f t="shared" si="1"/>
        <v>0</v>
      </c>
    </row>
    <row r="28" spans="1:10" ht="12.75">
      <c r="A28" s="5">
        <f>GPRIZNPF!I46</f>
        <v>27</v>
      </c>
      <c r="B28" s="8">
        <f>GPRIZNPF!J46</f>
        <v>1897</v>
      </c>
      <c r="C28" s="8">
        <f>GPRIZNPF!K46</f>
        <v>3526</v>
      </c>
      <c r="D28" s="8">
        <v>0</v>
      </c>
      <c r="E28" s="8">
        <v>0</v>
      </c>
      <c r="F28" s="7">
        <f t="shared" si="2"/>
        <v>2416.2300000000005</v>
      </c>
      <c r="G28" s="6" t="s">
        <v>2847</v>
      </c>
      <c r="H28" s="14"/>
      <c r="I28" s="9" t="s">
        <v>2836</v>
      </c>
      <c r="J28" s="8">
        <f t="shared" si="1"/>
        <v>0</v>
      </c>
    </row>
    <row r="29" spans="1:10" ht="12.75">
      <c r="A29" s="5">
        <f>GPRIZNPF!I47</f>
        <v>28</v>
      </c>
      <c r="B29" s="8">
        <f>GPRIZNPF!J47</f>
        <v>30406</v>
      </c>
      <c r="C29" s="8">
        <f>GPRIZNPF!K47</f>
        <v>31591</v>
      </c>
      <c r="D29" s="8">
        <v>0</v>
      </c>
      <c r="E29" s="8">
        <v>0</v>
      </c>
      <c r="F29" s="7">
        <f t="shared" si="2"/>
        <v>26204.640000000003</v>
      </c>
      <c r="G29" s="6" t="str">
        <f>MID(TRIM(RefStr!J15),6,2)</f>
        <v>12</v>
      </c>
      <c r="I29" s="9" t="s">
        <v>2837</v>
      </c>
      <c r="J29" s="8">
        <f t="shared" si="1"/>
        <v>0</v>
      </c>
    </row>
    <row r="30" spans="1:10" ht="12.75">
      <c r="A30" s="5">
        <f>GPRIZNPF!I48</f>
        <v>29</v>
      </c>
      <c r="B30" s="8">
        <f>GPRIZNPF!J48</f>
        <v>1922</v>
      </c>
      <c r="C30" s="8">
        <f>GPRIZNPF!K48</f>
        <v>4784</v>
      </c>
      <c r="D30" s="8">
        <v>0</v>
      </c>
      <c r="E30" s="8">
        <v>0</v>
      </c>
      <c r="F30" s="7">
        <f t="shared" si="2"/>
        <v>3332.1</v>
      </c>
      <c r="G30" s="6">
        <f>PraviPod707!G30</f>
        <v>603</v>
      </c>
      <c r="I30" s="9" t="s">
        <v>2838</v>
      </c>
      <c r="J30" s="8">
        <f t="shared" si="1"/>
        <v>0</v>
      </c>
    </row>
    <row r="31" spans="1:10" ht="12.75">
      <c r="A31" s="5">
        <f>GPRIZNPF!I49</f>
        <v>30</v>
      </c>
      <c r="B31" s="8">
        <f>GPRIZNPF!J49</f>
        <v>546</v>
      </c>
      <c r="C31" s="8">
        <f>GPRIZNPF!K49</f>
        <v>2468</v>
      </c>
      <c r="D31" s="8">
        <v>0</v>
      </c>
      <c r="E31" s="8">
        <v>0</v>
      </c>
      <c r="F31" s="7">
        <f t="shared" si="2"/>
        <v>1644.6</v>
      </c>
      <c r="G31" s="6">
        <v>710</v>
      </c>
      <c r="I31" s="9" t="s">
        <v>2839</v>
      </c>
      <c r="J31" s="8">
        <f t="shared" si="1"/>
        <v>0</v>
      </c>
    </row>
    <row r="32" spans="1:10" ht="12.75">
      <c r="A32" s="5">
        <f>GPRIZNPF!I51</f>
        <v>31</v>
      </c>
      <c r="B32" s="8">
        <f>GPRIZNPF!J51</f>
        <v>2468</v>
      </c>
      <c r="C32" s="8">
        <f>GPRIZNPF!K51</f>
        <v>7252</v>
      </c>
      <c r="D32" s="8">
        <v>0</v>
      </c>
      <c r="E32" s="8">
        <v>0</v>
      </c>
      <c r="F32" s="7">
        <f aca="true" t="shared" si="3" ref="F32:F41">A32/100*B32+A32/50*C32</f>
        <v>5261.32</v>
      </c>
      <c r="G32" s="6">
        <v>0</v>
      </c>
      <c r="I32" s="9" t="s">
        <v>2840</v>
      </c>
      <c r="J32" s="8">
        <f t="shared" si="1"/>
        <v>0</v>
      </c>
    </row>
    <row r="33" spans="1:10" ht="12.75">
      <c r="A33" s="5">
        <f>GPRIZNPF!I52</f>
        <v>32</v>
      </c>
      <c r="B33" s="8">
        <f>GPRIZNPF!J52</f>
        <v>0</v>
      </c>
      <c r="C33" s="8">
        <f>GPRIZNPF!K52</f>
        <v>0</v>
      </c>
      <c r="D33" s="8">
        <v>0</v>
      </c>
      <c r="E33" s="8">
        <v>0</v>
      </c>
      <c r="F33" s="7">
        <f t="shared" si="3"/>
        <v>0</v>
      </c>
      <c r="G33" s="6">
        <v>0</v>
      </c>
      <c r="I33" s="9" t="s">
        <v>2841</v>
      </c>
      <c r="J33" s="8">
        <f t="shared" si="1"/>
        <v>0</v>
      </c>
    </row>
    <row r="34" spans="1:10" ht="12.75">
      <c r="A34" s="5">
        <f>GPRIZNPF!I53</f>
        <v>33</v>
      </c>
      <c r="B34" s="8">
        <f>GPRIZNPF!J53</f>
        <v>0</v>
      </c>
      <c r="C34" s="8">
        <f>GPRIZNPF!K53</f>
        <v>0</v>
      </c>
      <c r="D34" s="8">
        <v>0</v>
      </c>
      <c r="E34" s="8">
        <v>0</v>
      </c>
      <c r="F34" s="7">
        <f t="shared" si="3"/>
        <v>0</v>
      </c>
      <c r="G34" s="6">
        <v>0</v>
      </c>
      <c r="I34" s="9" t="s">
        <v>2842</v>
      </c>
      <c r="J34" s="8">
        <f t="shared" si="1"/>
        <v>0</v>
      </c>
    </row>
    <row r="35" spans="1:10" ht="12.75">
      <c r="A35" s="5">
        <f>GPRIZNPF!I54</f>
        <v>34</v>
      </c>
      <c r="B35" s="8">
        <f>GPRIZNPF!J54</f>
        <v>0</v>
      </c>
      <c r="C35" s="8">
        <f>GPRIZNPF!K54</f>
        <v>0</v>
      </c>
      <c r="D35" s="8">
        <v>0</v>
      </c>
      <c r="E35" s="8">
        <v>0</v>
      </c>
      <c r="F35" s="7">
        <f t="shared" si="3"/>
        <v>0</v>
      </c>
      <c r="G35" s="6">
        <v>0</v>
      </c>
      <c r="I35" s="9" t="s">
        <v>2843</v>
      </c>
      <c r="J35" s="8">
        <f t="shared" si="1"/>
        <v>0</v>
      </c>
    </row>
    <row r="36" spans="1:10" ht="12.75">
      <c r="A36" s="5">
        <f>GPRIZNPF!I55</f>
        <v>35</v>
      </c>
      <c r="B36" s="8">
        <f>GPRIZNPF!J55</f>
        <v>0</v>
      </c>
      <c r="C36" s="8">
        <f>GPRIZNPF!K55</f>
        <v>0</v>
      </c>
      <c r="D36" s="8">
        <v>0</v>
      </c>
      <c r="E36" s="8">
        <v>0</v>
      </c>
      <c r="F36" s="7">
        <f t="shared" si="3"/>
        <v>0</v>
      </c>
      <c r="G36" s="6">
        <v>0</v>
      </c>
      <c r="I36" s="9" t="s">
        <v>2844</v>
      </c>
      <c r="J36" s="8">
        <f t="shared" si="1"/>
        <v>0</v>
      </c>
    </row>
    <row r="37" spans="1:10" ht="12.75">
      <c r="A37" s="5">
        <f>GPRIZNPF!I56</f>
        <v>36</v>
      </c>
      <c r="B37" s="8">
        <f>GPRIZNPF!J56</f>
        <v>0</v>
      </c>
      <c r="C37" s="8">
        <f>GPRIZNPF!K56</f>
        <v>0</v>
      </c>
      <c r="D37" s="8">
        <v>0</v>
      </c>
      <c r="E37" s="8">
        <v>0</v>
      </c>
      <c r="F37" s="7">
        <f t="shared" si="3"/>
        <v>0</v>
      </c>
      <c r="G37" s="8">
        <f>SUM(J2:J41)</f>
        <v>0</v>
      </c>
      <c r="I37" s="9" t="s">
        <v>2845</v>
      </c>
      <c r="J37" s="8">
        <f t="shared" si="1"/>
        <v>0</v>
      </c>
    </row>
    <row r="38" spans="1:10" ht="12.75">
      <c r="A38" s="5">
        <f>GPRIZNPF!I57</f>
        <v>37</v>
      </c>
      <c r="B38" s="8">
        <f>GPRIZNPF!J57</f>
        <v>0</v>
      </c>
      <c r="C38" s="8">
        <f>GPRIZNPF!K57</f>
        <v>0</v>
      </c>
      <c r="D38" s="8">
        <v>0</v>
      </c>
      <c r="E38" s="8">
        <v>0</v>
      </c>
      <c r="F38" s="7">
        <f t="shared" si="3"/>
        <v>0</v>
      </c>
      <c r="G38" s="6" t="str">
        <f>TEXT(INT(VALUE(RefStr!J13)),"00000000000")</f>
        <v>87357284966</v>
      </c>
      <c r="I38" s="9" t="s">
        <v>2663</v>
      </c>
      <c r="J38" s="8">
        <f t="shared" si="1"/>
        <v>0</v>
      </c>
    </row>
    <row r="39" spans="1:10" ht="12.75">
      <c r="A39" s="5">
        <f>GPRIZNPF!I58</f>
        <v>38</v>
      </c>
      <c r="B39" s="8">
        <f>GPRIZNPF!J58</f>
        <v>0</v>
      </c>
      <c r="C39" s="8">
        <f>GPRIZNPF!K58</f>
        <v>0</v>
      </c>
      <c r="D39" s="8">
        <v>0</v>
      </c>
      <c r="E39" s="8">
        <v>0</v>
      </c>
      <c r="F39" s="7">
        <f t="shared" si="3"/>
        <v>0</v>
      </c>
      <c r="G39" s="6" t="str">
        <f>TEXT(INT(VALUE(RefStr!J9)),"00000")</f>
        <v>397330</v>
      </c>
      <c r="I39" s="9" t="s">
        <v>2662</v>
      </c>
      <c r="J39" s="8">
        <f t="shared" si="1"/>
        <v>0</v>
      </c>
    </row>
    <row r="40" spans="1:10" ht="12.75">
      <c r="A40" s="5">
        <f>GPRIZNPF!I59</f>
        <v>39</v>
      </c>
      <c r="B40" s="8">
        <f>GPRIZNPF!J59</f>
        <v>0</v>
      </c>
      <c r="C40" s="8">
        <f>GPRIZNPF!K59</f>
        <v>0</v>
      </c>
      <c r="D40" s="8">
        <v>0</v>
      </c>
      <c r="E40" s="8">
        <v>0</v>
      </c>
      <c r="F40" s="7">
        <f t="shared" si="3"/>
        <v>0</v>
      </c>
      <c r="G40" s="6" t="str">
        <f>RefStr!J19</f>
        <v>NE</v>
      </c>
      <c r="I40" s="9" t="s">
        <v>2057</v>
      </c>
      <c r="J40" s="8">
        <f t="shared" si="1"/>
        <v>0</v>
      </c>
    </row>
    <row r="41" spans="1:10" ht="12.75">
      <c r="A41" s="5">
        <f>GPRIZNPF!I60</f>
        <v>40</v>
      </c>
      <c r="B41" s="8">
        <f>GPRIZNPF!J60</f>
        <v>2468</v>
      </c>
      <c r="C41" s="8">
        <f>GPRIZNPF!K60</f>
        <v>7252</v>
      </c>
      <c r="D41" s="8">
        <v>0</v>
      </c>
      <c r="E41" s="8">
        <v>0</v>
      </c>
      <c r="F41" s="7">
        <f t="shared" si="3"/>
        <v>6788.8</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91380.10000000002</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G1" sqref="G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2726</v>
      </c>
      <c r="L1" s="241"/>
      <c r="M1" s="242" t="s">
        <v>2368</v>
      </c>
      <c r="N1" s="243">
        <f>IF(AND(N4=1,O4=0),707,IF(AND(N4=1,O4=1),708,IF(P4=1,710,0)))</f>
        <v>710</v>
      </c>
    </row>
    <row r="2" spans="2:10" ht="8.25" customHeight="1">
      <c r="B2" s="17"/>
      <c r="C2" s="18"/>
      <c r="D2" s="18"/>
      <c r="E2" s="18"/>
      <c r="F2" s="18"/>
      <c r="G2" s="18"/>
      <c r="H2" s="19"/>
      <c r="I2" s="18"/>
      <c r="J2" s="244"/>
    </row>
    <row r="3" spans="2:16" ht="32.25" customHeight="1">
      <c r="B3" s="20"/>
      <c r="C3" s="20"/>
      <c r="D3" s="20"/>
      <c r="F3" s="20"/>
      <c r="G3" s="20"/>
      <c r="H3" s="20"/>
      <c r="I3" s="344" t="s">
        <v>165</v>
      </c>
      <c r="J3" s="345"/>
      <c r="N3" s="235" t="s">
        <v>2371</v>
      </c>
      <c r="O3" s="235" t="s">
        <v>1341</v>
      </c>
      <c r="P3" s="235" t="s">
        <v>2372</v>
      </c>
    </row>
    <row r="4" spans="2:16" ht="24.75" customHeight="1">
      <c r="B4" s="352" t="s">
        <v>1656</v>
      </c>
      <c r="C4" s="352"/>
      <c r="D4" s="352"/>
      <c r="E4" s="352"/>
      <c r="F4" s="352"/>
      <c r="G4" s="352"/>
      <c r="H4" s="352"/>
      <c r="I4" s="352"/>
      <c r="J4" s="248"/>
      <c r="M4" s="240" t="s">
        <v>2369</v>
      </c>
      <c r="N4" s="239">
        <f>IF(AND(J19="DA",OR(RIGHT(J15,2)="06",RIGHT(J15,2)="12")),1,0)</f>
        <v>0</v>
      </c>
      <c r="O4" s="239">
        <f>IF(AND(J19="DA",RIGHT(J15,2)="12"),1,0)</f>
        <v>0</v>
      </c>
      <c r="P4" s="239">
        <f>IF(AND(J19="NE",RIGHT(J15,2)="12"),1,0)</f>
        <v>1</v>
      </c>
    </row>
    <row r="5" spans="2:16" ht="18.75" customHeight="1">
      <c r="B5" s="249"/>
      <c r="C5" s="353" t="s">
        <v>26</v>
      </c>
      <c r="D5" s="354"/>
      <c r="E5" s="261">
        <v>44562</v>
      </c>
      <c r="F5" s="249" t="s">
        <v>25</v>
      </c>
      <c r="G5" s="261">
        <v>44926</v>
      </c>
      <c r="H5" s="250"/>
      <c r="I5" s="250"/>
      <c r="J5" s="251"/>
      <c r="M5" s="240" t="s">
        <v>2370</v>
      </c>
      <c r="N5" s="239">
        <f>IF(MAX(PRRAS!J19:K194)&gt;0,1,0)</f>
        <v>0</v>
      </c>
      <c r="O5" s="239">
        <f>IF(MAX(BIL!J19:K222)&gt;1,1,0)</f>
        <v>0</v>
      </c>
      <c r="P5" s="239">
        <f>IF(MAX(GPRIZNPF!J19:K60)&gt;0,1,0)</f>
        <v>1</v>
      </c>
    </row>
    <row r="6" spans="2:10" ht="15" customHeight="1">
      <c r="B6" s="45"/>
      <c r="C6" s="45"/>
      <c r="D6" s="45"/>
      <c r="E6" s="45"/>
      <c r="F6" s="45"/>
      <c r="G6" s="45"/>
      <c r="H6" s="47"/>
      <c r="I6" s="47"/>
      <c r="J6" s="47"/>
    </row>
    <row r="7" spans="2:10" ht="15" customHeight="1">
      <c r="B7" s="96" t="s">
        <v>2703</v>
      </c>
      <c r="C7" s="346" t="s">
        <v>3078</v>
      </c>
      <c r="D7" s="347"/>
      <c r="E7" s="347"/>
      <c r="F7" s="347"/>
      <c r="G7" s="347"/>
      <c r="H7" s="347"/>
      <c r="I7" s="347"/>
      <c r="J7" s="348"/>
    </row>
    <row r="8" spans="2:10" ht="4.5" customHeight="1">
      <c r="B8" s="46"/>
      <c r="C8" s="94"/>
      <c r="D8" s="113"/>
      <c r="E8" s="109"/>
      <c r="F8" s="109"/>
      <c r="G8" s="109"/>
      <c r="H8" s="109"/>
      <c r="I8" s="109"/>
      <c r="J8" s="109"/>
    </row>
    <row r="9" spans="2:10" ht="15" customHeight="1">
      <c r="B9" s="96" t="s">
        <v>809</v>
      </c>
      <c r="C9" s="77">
        <v>40000</v>
      </c>
      <c r="D9" s="96" t="s">
        <v>812</v>
      </c>
      <c r="E9" s="346" t="s">
        <v>3079</v>
      </c>
      <c r="F9" s="350"/>
      <c r="G9" s="350"/>
      <c r="H9" s="351"/>
      <c r="I9" s="116" t="s">
        <v>1541</v>
      </c>
      <c r="J9" s="75">
        <v>397330</v>
      </c>
    </row>
    <row r="10" spans="2:10" ht="4.5" customHeight="1">
      <c r="B10" s="46"/>
      <c r="C10" s="46"/>
      <c r="D10" s="112"/>
      <c r="E10" s="110"/>
      <c r="F10" s="110"/>
      <c r="G10" s="110"/>
      <c r="H10" s="110"/>
      <c r="I10" s="110"/>
      <c r="J10" s="111"/>
    </row>
    <row r="11" spans="2:11" ht="15" customHeight="1">
      <c r="B11" s="96" t="s">
        <v>2704</v>
      </c>
      <c r="C11" s="346" t="s">
        <v>3080</v>
      </c>
      <c r="D11" s="347"/>
      <c r="E11" s="347"/>
      <c r="F11" s="347"/>
      <c r="G11" s="347"/>
      <c r="H11" s="349"/>
      <c r="I11" s="117" t="s">
        <v>2329</v>
      </c>
      <c r="J11" s="42" t="s">
        <v>3081</v>
      </c>
      <c r="K11" s="111"/>
    </row>
    <row r="12" spans="2:10" ht="4.5" customHeight="1">
      <c r="B12" s="46"/>
      <c r="C12" s="46"/>
      <c r="D12" s="112"/>
      <c r="E12" s="110"/>
      <c r="F12" s="110"/>
      <c r="G12" s="110"/>
      <c r="H12" s="110"/>
      <c r="I12" s="110"/>
      <c r="J12" s="111"/>
    </row>
    <row r="13" spans="2:10" ht="15" customHeight="1">
      <c r="B13" s="96" t="s">
        <v>334</v>
      </c>
      <c r="C13" s="368" t="s">
        <v>3082</v>
      </c>
      <c r="D13" s="369"/>
      <c r="E13" s="370"/>
      <c r="G13" s="3"/>
      <c r="H13" s="47"/>
      <c r="I13" s="116" t="s">
        <v>1542</v>
      </c>
      <c r="J13" s="74">
        <v>87357284966</v>
      </c>
    </row>
    <row r="14" spans="2:10" ht="4.5" customHeight="1">
      <c r="B14" s="46"/>
      <c r="C14" s="46"/>
      <c r="D14" s="112"/>
      <c r="E14" s="110"/>
      <c r="F14" s="110"/>
      <c r="G14" s="110"/>
      <c r="H14" s="110"/>
      <c r="I14" s="110"/>
      <c r="J14" s="111"/>
    </row>
    <row r="15" spans="2:10" ht="15" customHeight="1">
      <c r="B15" s="117" t="s">
        <v>2706</v>
      </c>
      <c r="C15" s="42" t="s">
        <v>1280</v>
      </c>
      <c r="D15" s="357" t="str">
        <f>IF(C15&lt;&gt;"",LOOKUP(C15,T23:T640,U23:U640),"")</f>
        <v>Djelatnosti ostalih članskih organizacija, d. n.</v>
      </c>
      <c r="E15" s="358"/>
      <c r="F15" s="358"/>
      <c r="G15" s="358"/>
      <c r="H15" s="358"/>
      <c r="I15" s="117" t="s">
        <v>1658</v>
      </c>
      <c r="J15" s="282" t="s">
        <v>352</v>
      </c>
    </row>
    <row r="16" spans="4:8" ht="4.5" customHeight="1">
      <c r="D16" s="3"/>
      <c r="E16" s="114"/>
      <c r="F16" s="48"/>
      <c r="G16" s="115"/>
      <c r="H16" s="3"/>
    </row>
    <row r="17" spans="2:10" ht="15" customHeight="1">
      <c r="B17" s="224" t="s">
        <v>1659</v>
      </c>
      <c r="C17" s="76">
        <v>60</v>
      </c>
      <c r="D17" s="357" t="str">
        <f>IF(C17&lt;&gt;"","Grad/općina: "&amp;LOOKUP(C17,M23:M580,N23:N580),"")</f>
        <v>Grad/općina: ČAKOVEC</v>
      </c>
      <c r="E17" s="358"/>
      <c r="F17" s="358"/>
      <c r="G17" s="358"/>
      <c r="H17" s="358"/>
      <c r="I17" s="116" t="s">
        <v>2705</v>
      </c>
      <c r="J17" s="225">
        <f>IF(RefStr!C17&lt;&gt;"",LOOKUP(RefStr!C17,M23:M580,O23:O580),"")</f>
        <v>20</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5" t="s">
        <v>336</v>
      </c>
      <c r="G19" s="356"/>
      <c r="H19" s="356"/>
      <c r="I19" s="356"/>
      <c r="J19" s="75" t="s">
        <v>3083</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35" t="s">
        <v>2330</v>
      </c>
      <c r="H21" s="336"/>
      <c r="I21" s="333">
        <f>IF(RefStr!N1=707,PraviPod707!G27+PraviPod709!G27+PraviPod710!G27+SUM(PraviPod708!F2:F203),SUM(PraviPod708!G27)+PraviPod709!G27+PraviPod710!G27)</f>
        <v>91380.10000000002</v>
      </c>
      <c r="J21" s="334"/>
    </row>
    <row r="22" spans="2:10" ht="4.5" customHeight="1">
      <c r="B22" s="23"/>
      <c r="C22" s="23"/>
      <c r="D22" s="23"/>
      <c r="E22" s="23"/>
      <c r="F22" s="23"/>
      <c r="G22" s="23"/>
      <c r="H22" s="23"/>
      <c r="I22" s="23"/>
      <c r="J22" s="23"/>
    </row>
    <row r="23" spans="2:21" ht="36" customHeight="1">
      <c r="B23" s="339" t="s">
        <v>1660</v>
      </c>
      <c r="C23" s="339"/>
      <c r="D23" s="339"/>
      <c r="E23" s="339"/>
      <c r="F23" s="339"/>
      <c r="G23" s="339"/>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71" t="str">
        <f>BIL!C19</f>
        <v>IMOVINA (AOP 002+074)</v>
      </c>
      <c r="C24" s="343">
        <f>BIL!D19</f>
        <v>0</v>
      </c>
      <c r="D24" s="343">
        <f>BIL!E19</f>
        <v>0</v>
      </c>
      <c r="E24" s="343">
        <f>BIL!F19</f>
        <v>0</v>
      </c>
      <c r="F24" s="343">
        <f>BIL!G19</f>
        <v>0</v>
      </c>
      <c r="G24" s="343">
        <f>BIL!H19</f>
        <v>0</v>
      </c>
      <c r="H24" s="211">
        <f>BIL!I19</f>
        <v>1</v>
      </c>
      <c r="I24" s="213">
        <f>BIL!J19</f>
        <v>0</v>
      </c>
      <c r="J24" s="213">
        <f>BIL!K19</f>
        <v>0</v>
      </c>
      <c r="M24" s="31">
        <v>2</v>
      </c>
      <c r="N24" s="32" t="s">
        <v>1941</v>
      </c>
      <c r="O24" s="33">
        <v>14</v>
      </c>
      <c r="P24" s="27"/>
      <c r="Q24" s="34" t="s">
        <v>350</v>
      </c>
      <c r="R24" s="28" t="s">
        <v>351</v>
      </c>
      <c r="S24" s="27"/>
      <c r="T24" s="35" t="s">
        <v>2102</v>
      </c>
      <c r="U24" s="35" t="s">
        <v>879</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0</v>
      </c>
      <c r="J25" s="216">
        <f>BIL!K164</f>
        <v>0</v>
      </c>
      <c r="M25" s="31">
        <v>3</v>
      </c>
      <c r="N25" s="32" t="s">
        <v>2292</v>
      </c>
      <c r="O25" s="33">
        <v>16</v>
      </c>
      <c r="P25" s="27"/>
      <c r="Q25" s="34" t="s">
        <v>352</v>
      </c>
      <c r="R25" s="27" t="s">
        <v>353</v>
      </c>
      <c r="S25" s="27"/>
      <c r="T25" s="35" t="s">
        <v>880</v>
      </c>
      <c r="U25" s="35" t="s">
        <v>881</v>
      </c>
    </row>
    <row r="26" spans="2:21" ht="36">
      <c r="B26" s="339" t="s">
        <v>1664</v>
      </c>
      <c r="C26" s="339"/>
      <c r="D26" s="339"/>
      <c r="E26" s="339"/>
      <c r="F26" s="339"/>
      <c r="G26" s="339"/>
      <c r="H26" s="222" t="s">
        <v>810</v>
      </c>
      <c r="I26" s="217" t="s">
        <v>1665</v>
      </c>
      <c r="J26" s="218" t="s">
        <v>2924</v>
      </c>
      <c r="M26" s="31">
        <v>4</v>
      </c>
      <c r="N26" s="32" t="s">
        <v>2030</v>
      </c>
      <c r="O26" s="33">
        <v>8</v>
      </c>
      <c r="P26" s="27"/>
      <c r="Q26" s="34"/>
      <c r="R26" s="27"/>
      <c r="S26" s="27"/>
      <c r="T26" s="35" t="s">
        <v>882</v>
      </c>
      <c r="U26" s="35" t="s">
        <v>883</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0</v>
      </c>
      <c r="J27" s="213">
        <f>PRRAS!K19</f>
        <v>0</v>
      </c>
      <c r="M27" s="31">
        <v>5</v>
      </c>
      <c r="N27" s="32" t="s">
        <v>2993</v>
      </c>
      <c r="O27" s="33">
        <v>18</v>
      </c>
      <c r="P27" s="27"/>
      <c r="Q27" s="27"/>
      <c r="R27" s="27"/>
      <c r="S27" s="27"/>
      <c r="T27" s="35" t="s">
        <v>884</v>
      </c>
      <c r="U27" s="35" t="s">
        <v>1349</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0</v>
      </c>
      <c r="J28" s="215">
        <f>PRRAS!K167</f>
        <v>0</v>
      </c>
      <c r="M28" s="31">
        <v>6</v>
      </c>
      <c r="N28" s="32" t="s">
        <v>2994</v>
      </c>
      <c r="O28" s="33">
        <v>18</v>
      </c>
      <c r="P28" s="27"/>
      <c r="Q28" s="27"/>
      <c r="R28" s="27"/>
      <c r="S28" s="27"/>
      <c r="T28" s="35" t="s">
        <v>1350</v>
      </c>
      <c r="U28" s="35" t="s">
        <v>1351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0</v>
      </c>
      <c r="J29" s="215">
        <f>PRRAS!K173</f>
        <v>0</v>
      </c>
      <c r="M29" s="31">
        <v>7</v>
      </c>
      <c r="N29" s="32" t="s">
        <v>1267</v>
      </c>
      <c r="O29" s="33">
        <v>4</v>
      </c>
      <c r="P29" s="27"/>
      <c r="Q29" s="27"/>
      <c r="R29" s="27"/>
      <c r="S29" s="27"/>
      <c r="T29" s="35" t="s">
        <v>1352</v>
      </c>
      <c r="U29" s="35" t="s">
        <v>1353</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2031</v>
      </c>
      <c r="O30" s="33">
        <v>8</v>
      </c>
      <c r="P30" s="27"/>
      <c r="Q30" s="27"/>
      <c r="R30" s="27"/>
      <c r="S30" s="27"/>
      <c r="T30" s="35" t="s">
        <v>1354</v>
      </c>
      <c r="U30" s="35" t="s">
        <v>1355</v>
      </c>
    </row>
    <row r="31" spans="2:21" ht="33.75" hidden="1">
      <c r="B31" s="339" t="s">
        <v>1666</v>
      </c>
      <c r="C31" s="339"/>
      <c r="D31" s="339"/>
      <c r="E31" s="339"/>
      <c r="F31" s="339"/>
      <c r="G31" s="339"/>
      <c r="H31" s="222" t="s">
        <v>810</v>
      </c>
      <c r="I31" s="217" t="s">
        <v>1665</v>
      </c>
      <c r="J31" s="218" t="s">
        <v>2924</v>
      </c>
      <c r="M31" s="31">
        <v>9</v>
      </c>
      <c r="N31" s="32" t="s">
        <v>2344</v>
      </c>
      <c r="O31" s="33">
        <v>17</v>
      </c>
      <c r="P31" s="27"/>
      <c r="Q31" s="27"/>
      <c r="R31" s="27"/>
      <c r="S31" s="27"/>
      <c r="T31" s="35" t="s">
        <v>1356</v>
      </c>
      <c r="U31" s="35" t="s">
        <v>1357</v>
      </c>
    </row>
    <row r="32" spans="2:21" ht="18" customHeight="1" hidden="1">
      <c r="B32" s="342"/>
      <c r="C32" s="343"/>
      <c r="D32" s="343"/>
      <c r="E32" s="343"/>
      <c r="F32" s="343"/>
      <c r="G32" s="343"/>
      <c r="H32" s="211"/>
      <c r="I32" s="213"/>
      <c r="J32" s="213"/>
      <c r="M32" s="31">
        <v>10</v>
      </c>
      <c r="N32" s="32" t="s">
        <v>2672</v>
      </c>
      <c r="O32" s="33">
        <v>12</v>
      </c>
      <c r="P32" s="27"/>
      <c r="Q32" s="27"/>
      <c r="R32" s="27"/>
      <c r="S32" s="27"/>
      <c r="T32" s="35" t="s">
        <v>1358</v>
      </c>
      <c r="U32" s="35" t="s">
        <v>1359</v>
      </c>
    </row>
    <row r="33" spans="2:21" ht="18" customHeight="1" hidden="1">
      <c r="B33" s="337"/>
      <c r="C33" s="372"/>
      <c r="D33" s="372"/>
      <c r="E33" s="372"/>
      <c r="F33" s="372"/>
      <c r="G33" s="372"/>
      <c r="H33" s="212"/>
      <c r="I33" s="216"/>
      <c r="J33" s="216"/>
      <c r="M33" s="31">
        <v>11</v>
      </c>
      <c r="N33" s="32" t="s">
        <v>1583</v>
      </c>
      <c r="O33" s="33">
        <v>2</v>
      </c>
      <c r="P33" s="27"/>
      <c r="Q33" s="27">
        <v>1</v>
      </c>
      <c r="R33" s="27" t="s">
        <v>304</v>
      </c>
      <c r="S33" s="27"/>
      <c r="T33" s="35" t="s">
        <v>1360</v>
      </c>
      <c r="U33" s="35" t="s">
        <v>1361</v>
      </c>
    </row>
    <row r="34" spans="2:21" ht="36">
      <c r="B34" s="339" t="s">
        <v>1667</v>
      </c>
      <c r="C34" s="339"/>
      <c r="D34" s="339"/>
      <c r="E34" s="339"/>
      <c r="F34" s="339"/>
      <c r="G34" s="339"/>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32328</v>
      </c>
      <c r="J35" s="213">
        <f>GPRIZNPF!K33</f>
        <v>36375</v>
      </c>
      <c r="M35" s="31">
        <v>13</v>
      </c>
      <c r="N35" s="32" t="s">
        <v>1942</v>
      </c>
      <c r="O35" s="33">
        <v>14</v>
      </c>
      <c r="P35" s="27"/>
      <c r="Q35" s="27">
        <v>3</v>
      </c>
      <c r="R35" s="27" t="s">
        <v>306</v>
      </c>
      <c r="S35" s="27"/>
      <c r="T35" s="35" t="s">
        <v>1364</v>
      </c>
      <c r="U35" s="35" t="s">
        <v>1365</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30406</v>
      </c>
      <c r="J36" s="215">
        <f>GPRIZNPF!K47</f>
        <v>31591</v>
      </c>
      <c r="M36" s="31">
        <v>15</v>
      </c>
      <c r="N36" s="32" t="s">
        <v>2639</v>
      </c>
      <c r="O36" s="33">
        <v>20</v>
      </c>
      <c r="P36" s="27"/>
      <c r="Q36" s="27">
        <v>4</v>
      </c>
      <c r="R36" s="27" t="s">
        <v>307</v>
      </c>
      <c r="S36" s="27"/>
      <c r="T36" s="35" t="s">
        <v>1366</v>
      </c>
      <c r="U36" s="35" t="s">
        <v>1367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1922</v>
      </c>
      <c r="J37" s="216">
        <f>GPRIZNPF!K48</f>
        <v>4784</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61" t="s">
        <v>1670</v>
      </c>
      <c r="C39" s="361"/>
      <c r="D39" s="365" t="s">
        <v>3084</v>
      </c>
      <c r="E39" s="366"/>
      <c r="F39" s="367"/>
      <c r="G39" s="25"/>
      <c r="H39" s="364" t="s">
        <v>2355</v>
      </c>
      <c r="I39" s="364"/>
      <c r="J39" s="364"/>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61" t="s">
        <v>1671</v>
      </c>
      <c r="C41" s="361"/>
      <c r="D41" s="373" t="s">
        <v>3087</v>
      </c>
      <c r="E41" s="374"/>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61" t="s">
        <v>429</v>
      </c>
      <c r="C43" s="361"/>
      <c r="D43" s="365" t="s">
        <v>3084</v>
      </c>
      <c r="E43" s="366"/>
      <c r="F43" s="367"/>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61" t="s">
        <v>2103</v>
      </c>
      <c r="C45" s="361"/>
      <c r="D45" s="365" t="s">
        <v>3085</v>
      </c>
      <c r="E45" s="377"/>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3030</v>
      </c>
      <c r="O46" s="33">
        <v>19</v>
      </c>
      <c r="P46" s="27"/>
      <c r="Q46" s="27">
        <v>14</v>
      </c>
      <c r="R46" s="27" t="s">
        <v>317</v>
      </c>
      <c r="S46" s="27"/>
      <c r="T46" s="35" t="s">
        <v>2520</v>
      </c>
      <c r="U46" s="35" t="s">
        <v>2179</v>
      </c>
    </row>
    <row r="47" spans="2:21" ht="15" customHeight="1">
      <c r="B47" s="361" t="s">
        <v>2733</v>
      </c>
      <c r="C47" s="361"/>
      <c r="D47" s="365"/>
      <c r="E47" s="348"/>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61" t="s">
        <v>431</v>
      </c>
      <c r="C49" s="362"/>
      <c r="D49" s="365" t="s">
        <v>3086</v>
      </c>
      <c r="E49" s="366"/>
      <c r="F49" s="367"/>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63" t="s">
        <v>2287</v>
      </c>
      <c r="J51" s="363"/>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9" t="str">
        <f>"Verzija Excel datoteke: "&amp;MID(PraviPod707!G30,1,1)&amp;"."&amp;MID(PraviPod707!G30,2,1)&amp;"."&amp;MID(PraviPod707!G30,3,1)&amp;"."</f>
        <v>Verzija Excel datoteke: 6.0.3.</v>
      </c>
      <c r="C53" s="360"/>
      <c r="H53" s="20"/>
      <c r="I53" s="363" t="s">
        <v>2288</v>
      </c>
      <c r="J53" s="363"/>
      <c r="M53" s="31">
        <v>34</v>
      </c>
      <c r="N53" s="32" t="s">
        <v>820</v>
      </c>
      <c r="O53" s="33">
        <v>1</v>
      </c>
      <c r="P53" s="27"/>
      <c r="Q53" s="27">
        <v>21</v>
      </c>
      <c r="R53" s="27" t="s">
        <v>807</v>
      </c>
      <c r="S53" s="27"/>
      <c r="T53" s="35" t="s">
        <v>2531</v>
      </c>
      <c r="U53" s="35" t="s">
        <v>2532</v>
      </c>
    </row>
    <row r="54" spans="13:21" ht="12.75">
      <c r="M54" s="31">
        <v>35</v>
      </c>
      <c r="N54" s="32" t="s">
        <v>2916</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2762</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2673</v>
      </c>
      <c r="O58" s="33">
        <v>12</v>
      </c>
      <c r="P58" s="27"/>
      <c r="Q58" s="27"/>
      <c r="R58" s="27"/>
      <c r="S58" s="27"/>
      <c r="T58" s="35" t="s">
        <v>2541</v>
      </c>
      <c r="U58" s="35" t="s">
        <v>2542</v>
      </c>
    </row>
    <row r="59" spans="13:21" ht="12.75" hidden="1">
      <c r="M59" s="31">
        <v>40</v>
      </c>
      <c r="N59" s="32" t="s">
        <v>2995</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2996</v>
      </c>
      <c r="O61" s="33">
        <v>18</v>
      </c>
      <c r="P61" s="27"/>
      <c r="Q61" s="27"/>
      <c r="R61" s="27"/>
      <c r="S61" s="27"/>
      <c r="T61" s="35" t="s">
        <v>2546</v>
      </c>
      <c r="U61" s="35" t="s">
        <v>2547</v>
      </c>
    </row>
    <row r="62" spans="13:21" ht="12.75" hidden="1">
      <c r="M62" s="31">
        <v>43</v>
      </c>
      <c r="N62" s="32" t="s">
        <v>2997</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2675</v>
      </c>
      <c r="O64" s="33">
        <v>12</v>
      </c>
      <c r="P64" s="27"/>
      <c r="Q64" s="27"/>
      <c r="R64" s="27"/>
      <c r="S64" s="27"/>
      <c r="T64" s="35" t="s">
        <v>2552</v>
      </c>
      <c r="U64" s="35" t="s">
        <v>2553</v>
      </c>
    </row>
    <row r="65" spans="13:21" ht="12.75" hidden="1">
      <c r="M65" s="31">
        <v>47</v>
      </c>
      <c r="N65" s="32" t="s">
        <v>2998</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2917</v>
      </c>
      <c r="O76" s="33">
        <v>11</v>
      </c>
      <c r="P76" s="27"/>
      <c r="Q76" s="27"/>
      <c r="R76" s="27"/>
      <c r="S76" s="27"/>
      <c r="T76" s="35" t="s">
        <v>1761</v>
      </c>
      <c r="U76" s="35" t="s">
        <v>2821</v>
      </c>
    </row>
    <row r="77" spans="13:21" ht="12.75" hidden="1">
      <c r="M77" s="31">
        <v>60</v>
      </c>
      <c r="N77" s="32" t="s">
        <v>2640</v>
      </c>
      <c r="O77" s="33">
        <v>20</v>
      </c>
      <c r="P77" s="27"/>
      <c r="Q77" s="27"/>
      <c r="R77" s="27"/>
      <c r="S77" s="27"/>
      <c r="T77" s="35" t="s">
        <v>2822</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2676</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2642</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2643</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2677</v>
      </c>
      <c r="O95" s="33">
        <v>12</v>
      </c>
      <c r="P95" s="27"/>
      <c r="Q95" s="27"/>
      <c r="R95" s="27"/>
      <c r="S95" s="27"/>
      <c r="T95" s="35" t="s">
        <v>1649</v>
      </c>
      <c r="U95" s="35" t="s">
        <v>2422</v>
      </c>
    </row>
    <row r="96" spans="13:21" ht="12.75" hidden="1">
      <c r="M96" s="31">
        <v>82</v>
      </c>
      <c r="N96" s="32" t="s">
        <v>2644</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2880</v>
      </c>
      <c r="O101" s="33">
        <v>17</v>
      </c>
      <c r="P101" s="27"/>
      <c r="Q101" s="27"/>
      <c r="R101" s="27"/>
      <c r="S101" s="27"/>
      <c r="T101" s="35" t="s">
        <v>1843</v>
      </c>
      <c r="U101" s="35" t="s">
        <v>1844</v>
      </c>
    </row>
    <row r="102" spans="13:21" ht="12.75" hidden="1">
      <c r="M102" s="31">
        <v>88</v>
      </c>
      <c r="N102" s="32" t="s">
        <v>2736</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2824</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2679</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2681</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2999</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3000</v>
      </c>
      <c r="O147" s="33">
        <v>18</v>
      </c>
      <c r="P147" s="27"/>
      <c r="Q147" s="27"/>
      <c r="R147" s="27"/>
      <c r="S147" s="27"/>
      <c r="T147" s="35" t="s">
        <v>2232</v>
      </c>
      <c r="U147" s="35" t="s">
        <v>2604</v>
      </c>
    </row>
    <row r="148" spans="13:21" ht="12.75" hidden="1">
      <c r="M148" s="31">
        <v>139</v>
      </c>
      <c r="N148" s="32" t="s">
        <v>2014</v>
      </c>
      <c r="O148" s="33">
        <v>7</v>
      </c>
      <c r="P148" s="27"/>
      <c r="Q148" s="27"/>
      <c r="R148" s="27"/>
      <c r="S148" s="27"/>
      <c r="T148" s="35" t="s">
        <v>2605</v>
      </c>
      <c r="U148" s="35" t="s">
        <v>2606</v>
      </c>
    </row>
    <row r="149" spans="13:21" ht="12.75" hidden="1">
      <c r="M149" s="31">
        <v>140</v>
      </c>
      <c r="N149" s="32" t="s">
        <v>2682</v>
      </c>
      <c r="O149" s="33">
        <v>12</v>
      </c>
      <c r="P149" s="27"/>
      <c r="Q149" s="27"/>
      <c r="R149" s="27"/>
      <c r="S149" s="27"/>
      <c r="T149" s="35" t="s">
        <v>2607</v>
      </c>
      <c r="U149" s="35" t="s">
        <v>2608</v>
      </c>
    </row>
    <row r="150" spans="13:21" ht="12.75" hidden="1">
      <c r="M150" s="31">
        <v>141</v>
      </c>
      <c r="N150" s="32" t="s">
        <v>2299</v>
      </c>
      <c r="O150" s="33">
        <v>16</v>
      </c>
      <c r="P150" s="27"/>
      <c r="Q150" s="27"/>
      <c r="R150" s="27"/>
      <c r="S150" s="27"/>
      <c r="T150" s="35" t="s">
        <v>2609</v>
      </c>
      <c r="U150" s="35" t="s">
        <v>2248</v>
      </c>
    </row>
    <row r="151" spans="13:21" ht="12.75" hidden="1">
      <c r="M151" s="31">
        <v>144</v>
      </c>
      <c r="N151" s="32" t="s">
        <v>2015</v>
      </c>
      <c r="O151" s="33">
        <v>7</v>
      </c>
      <c r="P151" s="27"/>
      <c r="Q151" s="27"/>
      <c r="R151" s="27"/>
      <c r="S151" s="27"/>
      <c r="T151" s="35" t="s">
        <v>2610</v>
      </c>
      <c r="U151" s="35" t="s">
        <v>2611</v>
      </c>
    </row>
    <row r="152" spans="13:21" ht="12.75" hidden="1">
      <c r="M152" s="31">
        <v>145</v>
      </c>
      <c r="N152" s="32" t="s">
        <v>1988</v>
      </c>
      <c r="O152" s="33">
        <v>6</v>
      </c>
      <c r="P152" s="27"/>
      <c r="Q152" s="27"/>
      <c r="R152" s="27"/>
      <c r="S152" s="27"/>
      <c r="T152" s="35" t="s">
        <v>2612</v>
      </c>
      <c r="U152" s="35" t="s">
        <v>2249</v>
      </c>
    </row>
    <row r="153" spans="13:21" ht="12.75" hidden="1">
      <c r="M153" s="31">
        <v>146</v>
      </c>
      <c r="N153" s="32" t="s">
        <v>1589</v>
      </c>
      <c r="O153" s="33">
        <v>2</v>
      </c>
      <c r="P153" s="27"/>
      <c r="Q153" s="27"/>
      <c r="R153" s="27"/>
      <c r="S153" s="27"/>
      <c r="T153" s="35" t="s">
        <v>2613</v>
      </c>
      <c r="U153" s="35" t="s">
        <v>2250</v>
      </c>
    </row>
    <row r="154" spans="13:21" ht="12.75" hidden="1">
      <c r="M154" s="31">
        <v>148</v>
      </c>
      <c r="N154" s="32" t="s">
        <v>2352</v>
      </c>
      <c r="O154" s="33">
        <v>17</v>
      </c>
      <c r="P154" s="27"/>
      <c r="Q154" s="27"/>
      <c r="R154" s="27"/>
      <c r="S154" s="27"/>
      <c r="T154" s="35" t="s">
        <v>2614</v>
      </c>
      <c r="U154" s="35" t="s">
        <v>2615</v>
      </c>
    </row>
    <row r="155" spans="13:21" ht="12.75" hidden="1">
      <c r="M155" s="31">
        <v>149</v>
      </c>
      <c r="N155" s="32" t="s">
        <v>1619</v>
      </c>
      <c r="O155" s="33">
        <v>3</v>
      </c>
      <c r="P155" s="27"/>
      <c r="Q155" s="27"/>
      <c r="R155" s="27"/>
      <c r="S155" s="27"/>
      <c r="T155" s="35" t="s">
        <v>2616</v>
      </c>
      <c r="U155" s="35" t="s">
        <v>2617</v>
      </c>
    </row>
    <row r="156" spans="13:21" ht="12.75" hidden="1">
      <c r="M156" s="31">
        <v>150</v>
      </c>
      <c r="N156" s="32" t="s">
        <v>1253</v>
      </c>
      <c r="O156" s="33">
        <v>3</v>
      </c>
      <c r="P156" s="27"/>
      <c r="Q156" s="27"/>
      <c r="R156" s="27"/>
      <c r="S156" s="27"/>
      <c r="T156" s="35" t="s">
        <v>2618</v>
      </c>
      <c r="U156" s="35" t="s">
        <v>2619</v>
      </c>
    </row>
    <row r="157" spans="13:21" ht="12.75" hidden="1">
      <c r="M157" s="31">
        <v>151</v>
      </c>
      <c r="N157" s="32" t="s">
        <v>1881</v>
      </c>
      <c r="O157" s="33">
        <v>5</v>
      </c>
      <c r="P157" s="27"/>
      <c r="Q157" s="27"/>
      <c r="R157" s="27"/>
      <c r="S157" s="27"/>
      <c r="T157" s="35" t="s">
        <v>2620</v>
      </c>
      <c r="U157" s="35" t="s">
        <v>2621</v>
      </c>
    </row>
    <row r="158" spans="13:21" ht="12.75" hidden="1">
      <c r="M158" s="31">
        <v>152</v>
      </c>
      <c r="N158" s="32" t="s">
        <v>1590</v>
      </c>
      <c r="O158" s="33">
        <v>2</v>
      </c>
      <c r="P158" s="27"/>
      <c r="Q158" s="27"/>
      <c r="R158" s="27"/>
      <c r="S158" s="27"/>
      <c r="T158" s="35" t="s">
        <v>2622</v>
      </c>
      <c r="U158" s="35" t="s">
        <v>2623</v>
      </c>
    </row>
    <row r="159" spans="13:21" ht="12.75" hidden="1">
      <c r="M159" s="31">
        <v>153</v>
      </c>
      <c r="N159" s="32" t="s">
        <v>2353</v>
      </c>
      <c r="O159" s="33">
        <v>17</v>
      </c>
      <c r="P159" s="27"/>
      <c r="Q159" s="27"/>
      <c r="R159" s="27"/>
      <c r="S159" s="27"/>
      <c r="T159" s="35" t="s">
        <v>2624</v>
      </c>
      <c r="U159" s="35" t="s">
        <v>2625</v>
      </c>
    </row>
    <row r="160" spans="13:21" ht="12.75" hidden="1">
      <c r="M160" s="31">
        <v>154</v>
      </c>
      <c r="N160" s="32" t="s">
        <v>2300</v>
      </c>
      <c r="O160" s="33">
        <v>16</v>
      </c>
      <c r="P160" s="27"/>
      <c r="Q160" s="27"/>
      <c r="R160" s="27"/>
      <c r="S160" s="27"/>
      <c r="T160" s="35" t="s">
        <v>2626</v>
      </c>
      <c r="U160" s="35" t="s">
        <v>2627</v>
      </c>
    </row>
    <row r="161" spans="13:21" ht="12.75" hidden="1">
      <c r="M161" s="31">
        <v>155</v>
      </c>
      <c r="N161" s="32" t="s">
        <v>2354</v>
      </c>
      <c r="O161" s="33">
        <v>17</v>
      </c>
      <c r="P161" s="27"/>
      <c r="Q161" s="27"/>
      <c r="R161" s="27"/>
      <c r="S161" s="27"/>
      <c r="T161" s="35" t="s">
        <v>2628</v>
      </c>
      <c r="U161" s="35" t="s">
        <v>2629</v>
      </c>
    </row>
    <row r="162" spans="13:21" ht="12.75" hidden="1">
      <c r="M162" s="31">
        <v>156</v>
      </c>
      <c r="N162" s="32" t="s">
        <v>1963</v>
      </c>
      <c r="O162" s="33">
        <v>5</v>
      </c>
      <c r="P162" s="27"/>
      <c r="Q162" s="27"/>
      <c r="R162" s="27"/>
      <c r="S162" s="27"/>
      <c r="T162" s="35" t="s">
        <v>2630</v>
      </c>
      <c r="U162" s="35" t="s">
        <v>2631</v>
      </c>
    </row>
    <row r="163" spans="13:21" ht="12.75" hidden="1">
      <c r="M163" s="31">
        <v>158</v>
      </c>
      <c r="N163" s="32" t="s">
        <v>1558</v>
      </c>
      <c r="O163" s="33">
        <v>1</v>
      </c>
      <c r="P163" s="27"/>
      <c r="Q163" s="27"/>
      <c r="R163" s="27"/>
      <c r="S163" s="27"/>
      <c r="T163" s="35" t="s">
        <v>2632</v>
      </c>
      <c r="U163" s="35" t="s">
        <v>2252</v>
      </c>
    </row>
    <row r="164" spans="13:21" ht="12.75" hidden="1">
      <c r="M164" s="31">
        <v>159</v>
      </c>
      <c r="N164" s="32" t="s">
        <v>2301</v>
      </c>
      <c r="O164" s="33">
        <v>16</v>
      </c>
      <c r="P164" s="27"/>
      <c r="Q164" s="27"/>
      <c r="R164" s="27"/>
      <c r="S164" s="27"/>
      <c r="T164" s="35" t="s">
        <v>2633</v>
      </c>
      <c r="U164" s="35" t="s">
        <v>2634</v>
      </c>
    </row>
    <row r="165" spans="13:21" ht="12.75" hidden="1">
      <c r="M165" s="31">
        <v>161</v>
      </c>
      <c r="N165" s="32" t="s">
        <v>2016</v>
      </c>
      <c r="O165" s="33">
        <v>7</v>
      </c>
      <c r="P165" s="27"/>
      <c r="Q165" s="27"/>
      <c r="R165" s="27"/>
      <c r="S165" s="27"/>
      <c r="T165" s="35" t="s">
        <v>2635</v>
      </c>
      <c r="U165" s="35" t="s">
        <v>2253</v>
      </c>
    </row>
    <row r="166" spans="13:21" ht="12.75" hidden="1">
      <c r="M166" s="31">
        <v>163</v>
      </c>
      <c r="N166" s="32" t="s">
        <v>1559</v>
      </c>
      <c r="O166" s="33">
        <v>1</v>
      </c>
      <c r="P166" s="27"/>
      <c r="Q166" s="27"/>
      <c r="R166" s="27"/>
      <c r="S166" s="27"/>
      <c r="T166" s="35" t="s">
        <v>2636</v>
      </c>
      <c r="U166" s="35" t="s">
        <v>1503</v>
      </c>
    </row>
    <row r="167" spans="13:21" ht="12.75" hidden="1">
      <c r="M167" s="31">
        <v>164</v>
      </c>
      <c r="N167" s="32" t="s">
        <v>2664</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2974</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2727</v>
      </c>
    </row>
    <row r="171" spans="13:21" ht="12.75" hidden="1">
      <c r="M171" s="31">
        <v>168</v>
      </c>
      <c r="N171" s="32" t="s">
        <v>1254</v>
      </c>
      <c r="O171" s="33">
        <v>3</v>
      </c>
      <c r="P171" s="27"/>
      <c r="Q171" s="27"/>
      <c r="R171" s="27"/>
      <c r="S171" s="27"/>
      <c r="T171" s="35" t="s">
        <v>2728</v>
      </c>
      <c r="U171" s="35" t="s">
        <v>2656</v>
      </c>
    </row>
    <row r="172" spans="13:21" ht="12.75" hidden="1">
      <c r="M172" s="31">
        <v>169</v>
      </c>
      <c r="N172" s="32" t="s">
        <v>1560</v>
      </c>
      <c r="O172" s="33">
        <v>1</v>
      </c>
      <c r="P172" s="27"/>
      <c r="Q172" s="27"/>
      <c r="R172" s="27"/>
      <c r="S172" s="27"/>
      <c r="T172" s="35" t="s">
        <v>2729</v>
      </c>
      <c r="U172" s="35" t="s">
        <v>2730</v>
      </c>
    </row>
    <row r="173" spans="13:21" ht="12.75" hidden="1">
      <c r="M173" s="31">
        <v>170</v>
      </c>
      <c r="N173" s="32" t="s">
        <v>2319</v>
      </c>
      <c r="O173" s="33">
        <v>8</v>
      </c>
      <c r="P173" s="27"/>
      <c r="Q173" s="27"/>
      <c r="R173" s="27"/>
      <c r="S173" s="27"/>
      <c r="T173" s="35" t="s">
        <v>2731</v>
      </c>
      <c r="U173" s="35" t="s">
        <v>2657</v>
      </c>
    </row>
    <row r="174" spans="13:21" ht="12.75" hidden="1">
      <c r="M174" s="31">
        <v>169</v>
      </c>
      <c r="N174" s="32" t="s">
        <v>1560</v>
      </c>
      <c r="O174" s="33">
        <v>1</v>
      </c>
      <c r="P174" s="27"/>
      <c r="Q174" s="27"/>
      <c r="R174" s="27"/>
      <c r="S174" s="27"/>
      <c r="T174" s="35" t="s">
        <v>2729</v>
      </c>
      <c r="U174" s="35" t="s">
        <v>2730</v>
      </c>
    </row>
    <row r="175" spans="13:21" ht="12.75" hidden="1">
      <c r="M175" s="31">
        <v>170</v>
      </c>
      <c r="N175" s="32" t="s">
        <v>2319</v>
      </c>
      <c r="O175" s="33">
        <v>8</v>
      </c>
      <c r="P175" s="27"/>
      <c r="Q175" s="27"/>
      <c r="R175" s="27"/>
      <c r="S175" s="27"/>
      <c r="T175" s="35" t="s">
        <v>2731</v>
      </c>
      <c r="U175" s="35" t="s">
        <v>2657</v>
      </c>
    </row>
    <row r="176" spans="13:21" ht="12.75" hidden="1">
      <c r="M176" s="31">
        <v>171</v>
      </c>
      <c r="N176" s="32" t="s">
        <v>2870</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2658</v>
      </c>
    </row>
    <row r="179" spans="13:21" ht="12.75" hidden="1">
      <c r="M179" s="31">
        <v>175</v>
      </c>
      <c r="N179" s="32" t="s">
        <v>3001</v>
      </c>
      <c r="O179" s="33">
        <v>18</v>
      </c>
      <c r="P179" s="27"/>
      <c r="Q179" s="27"/>
      <c r="R179" s="27"/>
      <c r="S179" s="27"/>
      <c r="T179" s="35" t="s">
        <v>623</v>
      </c>
      <c r="U179" s="35" t="s">
        <v>2659</v>
      </c>
    </row>
    <row r="180" spans="13:21" ht="12.75" hidden="1">
      <c r="M180" s="31">
        <v>176</v>
      </c>
      <c r="N180" s="32" t="s">
        <v>2017</v>
      </c>
      <c r="O180" s="33">
        <v>7</v>
      </c>
      <c r="P180" s="27"/>
      <c r="Q180" s="27"/>
      <c r="R180" s="27"/>
      <c r="S180" s="27"/>
      <c r="T180" s="35" t="s">
        <v>624</v>
      </c>
      <c r="U180" s="35" t="s">
        <v>2660</v>
      </c>
    </row>
    <row r="181" spans="13:21" ht="12.75" hidden="1">
      <c r="M181" s="31">
        <v>177</v>
      </c>
      <c r="N181" s="32" t="s">
        <v>2665</v>
      </c>
      <c r="O181" s="33">
        <v>11</v>
      </c>
      <c r="P181" s="27"/>
      <c r="Q181" s="27"/>
      <c r="R181" s="27"/>
      <c r="S181" s="27"/>
      <c r="T181" s="35" t="s">
        <v>625</v>
      </c>
      <c r="U181" s="35" t="s">
        <v>2661</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2871</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2683</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2872</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2873</v>
      </c>
      <c r="O198" s="33">
        <v>17</v>
      </c>
      <c r="P198" s="27"/>
      <c r="Q198" s="27"/>
      <c r="R198" s="27"/>
      <c r="S198" s="27"/>
      <c r="T198" s="35" t="s">
        <v>1790</v>
      </c>
      <c r="U198" s="35" t="s">
        <v>1791</v>
      </c>
    </row>
    <row r="199" spans="13:21" ht="12.75" hidden="1">
      <c r="M199" s="31">
        <v>198</v>
      </c>
      <c r="N199" s="32" t="s">
        <v>2826</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2827</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2717</v>
      </c>
      <c r="U213" s="35" t="s">
        <v>2718</v>
      </c>
    </row>
    <row r="214" spans="13:21" ht="12.75" hidden="1">
      <c r="M214" s="31">
        <v>215</v>
      </c>
      <c r="N214" s="32" t="s">
        <v>2324</v>
      </c>
      <c r="O214" s="33">
        <v>8</v>
      </c>
      <c r="P214" s="27"/>
      <c r="Q214" s="27"/>
      <c r="R214" s="27"/>
      <c r="S214" s="27"/>
      <c r="T214" s="35" t="s">
        <v>2719</v>
      </c>
      <c r="U214" s="35" t="s">
        <v>2384</v>
      </c>
    </row>
    <row r="215" spans="13:21" ht="12.75" hidden="1">
      <c r="M215" s="31">
        <v>216</v>
      </c>
      <c r="N215" s="32" t="s">
        <v>1275</v>
      </c>
      <c r="O215" s="33">
        <v>4</v>
      </c>
      <c r="P215" s="27"/>
      <c r="Q215" s="27"/>
      <c r="R215" s="27"/>
      <c r="S215" s="27"/>
      <c r="T215" s="35" t="s">
        <v>2720</v>
      </c>
      <c r="U215" s="35" t="s">
        <v>2385</v>
      </c>
    </row>
    <row r="216" spans="13:21" ht="12.75" hidden="1">
      <c r="M216" s="31">
        <v>217</v>
      </c>
      <c r="N216" s="32" t="s">
        <v>3004</v>
      </c>
      <c r="O216" s="33">
        <v>18</v>
      </c>
      <c r="P216" s="27"/>
      <c r="Q216" s="27"/>
      <c r="R216" s="27"/>
      <c r="S216" s="27"/>
      <c r="T216" s="35" t="s">
        <v>2721</v>
      </c>
      <c r="U216" s="35" t="s">
        <v>2722</v>
      </c>
    </row>
    <row r="217" spans="13:21" ht="12.75" hidden="1">
      <c r="M217" s="31">
        <v>219</v>
      </c>
      <c r="N217" s="32" t="s">
        <v>2828</v>
      </c>
      <c r="O217" s="33">
        <v>19</v>
      </c>
      <c r="P217" s="27"/>
      <c r="Q217" s="27"/>
      <c r="R217" s="27"/>
      <c r="S217" s="27"/>
      <c r="T217" s="35" t="s">
        <v>2723</v>
      </c>
      <c r="U217" s="35" t="s">
        <v>2724</v>
      </c>
    </row>
    <row r="218" spans="13:21" ht="12.75" hidden="1">
      <c r="M218" s="31">
        <v>220</v>
      </c>
      <c r="N218" s="32" t="s">
        <v>1255</v>
      </c>
      <c r="O218" s="33">
        <v>3</v>
      </c>
      <c r="P218" s="27"/>
      <c r="Q218" s="27"/>
      <c r="R218" s="27"/>
      <c r="S218" s="27"/>
      <c r="T218" s="35" t="s">
        <v>2725</v>
      </c>
      <c r="U218" s="35" t="s">
        <v>2410</v>
      </c>
    </row>
    <row r="219" spans="13:21" ht="12.75" hidden="1">
      <c r="M219" s="31">
        <v>221</v>
      </c>
      <c r="N219" s="32" t="s">
        <v>2666</v>
      </c>
      <c r="O219" s="33">
        <v>11</v>
      </c>
      <c r="P219" s="27"/>
      <c r="Q219" s="27"/>
      <c r="R219" s="27"/>
      <c r="S219" s="27"/>
      <c r="T219" s="35" t="s">
        <v>2411</v>
      </c>
      <c r="U219" s="35" t="s">
        <v>2412</v>
      </c>
    </row>
    <row r="220" spans="13:21" ht="12.75" hidden="1">
      <c r="M220" s="31">
        <v>222</v>
      </c>
      <c r="N220" s="32" t="s">
        <v>3005</v>
      </c>
      <c r="O220" s="33">
        <v>18</v>
      </c>
      <c r="P220" s="27"/>
      <c r="Q220" s="27"/>
      <c r="R220" s="27"/>
      <c r="S220" s="27"/>
      <c r="T220" s="35" t="s">
        <v>2413</v>
      </c>
      <c r="U220" s="35" t="s">
        <v>2414</v>
      </c>
    </row>
    <row r="221" spans="13:21" ht="12.75" hidden="1">
      <c r="M221" s="31">
        <v>223</v>
      </c>
      <c r="N221" s="32" t="s">
        <v>3006</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2829</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2667</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3007</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2975</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2876</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3008</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2877</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3009</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2878</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2747</v>
      </c>
      <c r="O254" s="33">
        <v>8</v>
      </c>
      <c r="P254" s="27"/>
      <c r="Q254" s="27"/>
      <c r="R254" s="27"/>
      <c r="S254" s="27"/>
      <c r="T254" s="35" t="s">
        <v>2459</v>
      </c>
      <c r="U254" s="35" t="s">
        <v>2460</v>
      </c>
    </row>
    <row r="255" spans="13:21" ht="12.75" hidden="1">
      <c r="M255" s="31">
        <v>263</v>
      </c>
      <c r="N255" s="32" t="s">
        <v>3010</v>
      </c>
      <c r="O255" s="33">
        <v>18</v>
      </c>
      <c r="P255" s="27"/>
      <c r="Q255" s="27"/>
      <c r="R255" s="27"/>
      <c r="S255" s="27"/>
      <c r="T255" s="35" t="s">
        <v>2461</v>
      </c>
      <c r="U255" s="35" t="s">
        <v>2462</v>
      </c>
    </row>
    <row r="256" spans="13:21" ht="12.75" hidden="1">
      <c r="M256" s="31">
        <v>264</v>
      </c>
      <c r="N256" s="32" t="s">
        <v>2831</v>
      </c>
      <c r="O256" s="33">
        <v>19</v>
      </c>
      <c r="P256" s="27"/>
      <c r="Q256" s="27"/>
      <c r="R256" s="27"/>
      <c r="S256" s="27"/>
      <c r="T256" s="35" t="s">
        <v>2463</v>
      </c>
      <c r="U256" s="35" t="s">
        <v>3037</v>
      </c>
    </row>
    <row r="257" spans="13:21" ht="12.75" hidden="1">
      <c r="M257" s="31">
        <v>265</v>
      </c>
      <c r="N257" s="32" t="s">
        <v>1601</v>
      </c>
      <c r="O257" s="33">
        <v>2</v>
      </c>
      <c r="P257" s="27"/>
      <c r="Q257" s="27"/>
      <c r="R257" s="27"/>
      <c r="S257" s="27"/>
      <c r="T257" s="35" t="s">
        <v>3038</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2879</v>
      </c>
      <c r="O259" s="33">
        <v>17</v>
      </c>
      <c r="P259" s="27"/>
      <c r="Q259" s="27"/>
      <c r="R259" s="27"/>
      <c r="S259" s="27"/>
      <c r="T259" s="35" t="s">
        <v>544</v>
      </c>
      <c r="U259" s="35" t="s">
        <v>204</v>
      </c>
    </row>
    <row r="260" spans="13:21" ht="12.75" hidden="1">
      <c r="M260" s="31">
        <v>268</v>
      </c>
      <c r="N260" s="32" t="s">
        <v>2832</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2748</v>
      </c>
      <c r="O263" s="33">
        <v>8</v>
      </c>
      <c r="P263" s="27"/>
      <c r="Q263" s="27"/>
      <c r="R263" s="27"/>
      <c r="S263" s="27"/>
      <c r="T263" s="35" t="s">
        <v>210</v>
      </c>
      <c r="U263" s="35" t="s">
        <v>211</v>
      </c>
    </row>
    <row r="264" spans="13:21" ht="12.75" hidden="1">
      <c r="M264" s="31">
        <v>274</v>
      </c>
      <c r="N264" s="32" t="s">
        <v>3011</v>
      </c>
      <c r="O264" s="33">
        <v>18</v>
      </c>
      <c r="P264" s="27"/>
      <c r="Q264" s="27"/>
      <c r="R264" s="27"/>
      <c r="S264" s="27"/>
      <c r="T264" s="35" t="s">
        <v>212</v>
      </c>
      <c r="U264" s="35" t="s">
        <v>213</v>
      </c>
    </row>
    <row r="265" spans="13:21" ht="12.75" hidden="1">
      <c r="M265" s="31">
        <v>275</v>
      </c>
      <c r="N265" s="32" t="s">
        <v>2749</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2881</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2684</v>
      </c>
      <c r="O273" s="33">
        <v>12</v>
      </c>
      <c r="P273" s="27"/>
      <c r="Q273" s="27"/>
      <c r="R273" s="27"/>
      <c r="S273" s="27"/>
      <c r="T273" s="35" t="s">
        <v>229</v>
      </c>
      <c r="U273" s="35" t="s">
        <v>230</v>
      </c>
    </row>
    <row r="274" spans="13:21" ht="12.75" hidden="1">
      <c r="M274" s="31">
        <v>285</v>
      </c>
      <c r="N274" s="32" t="s">
        <v>2685</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2750</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2978</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2686</v>
      </c>
      <c r="O287" s="33">
        <v>12</v>
      </c>
      <c r="P287" s="27"/>
      <c r="Q287" s="27"/>
      <c r="R287" s="27"/>
      <c r="S287" s="27"/>
      <c r="T287" s="35" t="s">
        <v>256</v>
      </c>
      <c r="U287" s="35" t="s">
        <v>257</v>
      </c>
    </row>
    <row r="288" spans="13:21" ht="12.75" hidden="1">
      <c r="M288" s="31">
        <v>300</v>
      </c>
      <c r="N288" s="32" t="s">
        <v>2883</v>
      </c>
      <c r="O288" s="33">
        <v>17</v>
      </c>
      <c r="P288" s="27"/>
      <c r="Q288" s="27"/>
      <c r="R288" s="27"/>
      <c r="S288" s="27"/>
      <c r="T288" s="35" t="s">
        <v>258</v>
      </c>
      <c r="U288" s="35" t="s">
        <v>259</v>
      </c>
    </row>
    <row r="289" spans="13:21" ht="12.75" hidden="1">
      <c r="M289" s="31">
        <v>301</v>
      </c>
      <c r="N289" s="32" t="s">
        <v>2751</v>
      </c>
      <c r="O289" s="33">
        <v>8</v>
      </c>
      <c r="P289" s="27"/>
      <c r="Q289" s="27"/>
      <c r="R289" s="27"/>
      <c r="S289" s="27"/>
      <c r="T289" s="35" t="s">
        <v>260</v>
      </c>
      <c r="U289" s="35" t="s">
        <v>261</v>
      </c>
    </row>
    <row r="290" spans="13:21" ht="12.75" hidden="1">
      <c r="M290" s="31">
        <v>302</v>
      </c>
      <c r="N290" s="32" t="s">
        <v>2752</v>
      </c>
      <c r="O290" s="33">
        <v>8</v>
      </c>
      <c r="P290" s="27"/>
      <c r="Q290" s="27"/>
      <c r="R290" s="27"/>
      <c r="S290" s="27"/>
      <c r="T290" s="35" t="s">
        <v>262</v>
      </c>
      <c r="U290" s="35" t="s">
        <v>2925</v>
      </c>
    </row>
    <row r="291" spans="13:21" ht="12.75" hidden="1">
      <c r="M291" s="31">
        <v>303</v>
      </c>
      <c r="N291" s="32" t="s">
        <v>2687</v>
      </c>
      <c r="O291" s="33">
        <v>12</v>
      </c>
      <c r="P291" s="27"/>
      <c r="Q291" s="27"/>
      <c r="R291" s="27"/>
      <c r="S291" s="27"/>
      <c r="T291" s="35" t="s">
        <v>263</v>
      </c>
      <c r="U291" s="35" t="s">
        <v>264</v>
      </c>
    </row>
    <row r="292" spans="13:21" ht="12.75" hidden="1">
      <c r="M292" s="31">
        <v>304</v>
      </c>
      <c r="N292" s="32" t="s">
        <v>3012</v>
      </c>
      <c r="O292" s="33">
        <v>18</v>
      </c>
      <c r="P292" s="27"/>
      <c r="Q292" s="27"/>
      <c r="R292" s="27"/>
      <c r="S292" s="27"/>
      <c r="T292" s="35" t="s">
        <v>265</v>
      </c>
      <c r="U292" s="35" t="s">
        <v>2926</v>
      </c>
    </row>
    <row r="293" spans="13:21" ht="12.75" hidden="1">
      <c r="M293" s="31">
        <v>306</v>
      </c>
      <c r="N293" s="32" t="s">
        <v>2833</v>
      </c>
      <c r="O293" s="33">
        <v>19</v>
      </c>
      <c r="P293" s="27"/>
      <c r="Q293" s="27"/>
      <c r="R293" s="27"/>
      <c r="S293" s="27"/>
      <c r="T293" s="35" t="s">
        <v>266</v>
      </c>
      <c r="U293" s="35" t="s">
        <v>267</v>
      </c>
    </row>
    <row r="294" spans="13:21" ht="12.75" hidden="1">
      <c r="M294" s="31">
        <v>307</v>
      </c>
      <c r="N294" s="32" t="s">
        <v>2907</v>
      </c>
      <c r="O294" s="33">
        <v>10</v>
      </c>
      <c r="P294" s="27"/>
      <c r="Q294" s="27"/>
      <c r="R294" s="27"/>
      <c r="S294" s="27"/>
      <c r="T294" s="35" t="s">
        <v>268</v>
      </c>
      <c r="U294" s="35" t="s">
        <v>269</v>
      </c>
    </row>
    <row r="295" spans="13:21" ht="12.75" hidden="1">
      <c r="M295" s="31">
        <v>308</v>
      </c>
      <c r="N295" s="32" t="s">
        <v>2834</v>
      </c>
      <c r="O295" s="33">
        <v>19</v>
      </c>
      <c r="P295" s="27"/>
      <c r="Q295" s="27"/>
      <c r="R295" s="27"/>
      <c r="S295" s="27"/>
      <c r="T295" s="35" t="s">
        <v>270</v>
      </c>
      <c r="U295" s="35" t="s">
        <v>2927</v>
      </c>
    </row>
    <row r="296" spans="13:21" ht="12.75" hidden="1">
      <c r="M296" s="31">
        <v>309</v>
      </c>
      <c r="N296" s="32" t="s">
        <v>2688</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2884</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2668</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3013</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3014</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2908</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2669</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2885</v>
      </c>
      <c r="O321" s="33">
        <v>17</v>
      </c>
      <c r="P321" s="27"/>
      <c r="Q321" s="27"/>
      <c r="R321" s="27"/>
      <c r="S321" s="27"/>
      <c r="T321" s="35" t="s">
        <v>1202</v>
      </c>
      <c r="U321" s="35" t="s">
        <v>1203</v>
      </c>
    </row>
    <row r="322" spans="13:21" ht="12.75" hidden="1">
      <c r="M322" s="31">
        <v>338</v>
      </c>
      <c r="N322" s="32" t="s">
        <v>2689</v>
      </c>
      <c r="O322" s="33">
        <v>12</v>
      </c>
      <c r="P322" s="27"/>
      <c r="Q322" s="27"/>
      <c r="R322" s="27"/>
      <c r="S322" s="27"/>
      <c r="T322" s="35" t="s">
        <v>1204</v>
      </c>
      <c r="U322" s="35" t="s">
        <v>1205</v>
      </c>
    </row>
    <row r="323" spans="13:21" ht="12.75" hidden="1">
      <c r="M323" s="31">
        <v>339</v>
      </c>
      <c r="N323" s="32" t="s">
        <v>2886</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2887</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3015</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2888</v>
      </c>
      <c r="O334" s="33">
        <v>17</v>
      </c>
      <c r="P334" s="27"/>
      <c r="Q334" s="27"/>
      <c r="R334" s="27"/>
      <c r="S334" s="27"/>
      <c r="T334" s="35" t="s">
        <v>518</v>
      </c>
      <c r="U334" s="35" t="s">
        <v>519</v>
      </c>
    </row>
    <row r="335" spans="13:21" ht="12.75" hidden="1">
      <c r="M335" s="31">
        <v>351</v>
      </c>
      <c r="N335" s="32" t="s">
        <v>2670</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2737</v>
      </c>
      <c r="O341" s="33">
        <v>17</v>
      </c>
      <c r="P341" s="27"/>
      <c r="Q341" s="27"/>
      <c r="R341" s="27"/>
      <c r="S341" s="27"/>
      <c r="T341" s="35" t="s">
        <v>531</v>
      </c>
      <c r="U341" s="35" t="s">
        <v>532</v>
      </c>
    </row>
    <row r="342" spans="13:21" ht="12.75" hidden="1">
      <c r="M342" s="31">
        <v>359</v>
      </c>
      <c r="N342" s="32" t="s">
        <v>3016</v>
      </c>
      <c r="O342" s="33">
        <v>18</v>
      </c>
      <c r="P342" s="27"/>
      <c r="Q342" s="27"/>
      <c r="R342" s="27"/>
      <c r="S342" s="27"/>
      <c r="T342" s="35" t="s">
        <v>533</v>
      </c>
      <c r="U342" s="35" t="s">
        <v>534</v>
      </c>
    </row>
    <row r="343" spans="13:21" ht="12.75" hidden="1">
      <c r="M343" s="31">
        <v>360</v>
      </c>
      <c r="N343" s="32" t="s">
        <v>2753</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2754</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3017</v>
      </c>
      <c r="O350" s="33">
        <v>18</v>
      </c>
      <c r="P350" s="27"/>
      <c r="Q350" s="27"/>
      <c r="R350" s="27"/>
      <c r="S350" s="27"/>
      <c r="T350" s="35" t="s">
        <v>833</v>
      </c>
      <c r="U350" s="35" t="s">
        <v>834</v>
      </c>
    </row>
    <row r="351" spans="13:21" ht="12.75" hidden="1">
      <c r="M351" s="31">
        <v>369</v>
      </c>
      <c r="N351" s="32" t="s">
        <v>2755</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2690</v>
      </c>
      <c r="O353" s="33">
        <v>12</v>
      </c>
      <c r="P353" s="27"/>
      <c r="Q353" s="27"/>
      <c r="R353" s="27"/>
      <c r="S353" s="27"/>
      <c r="T353" s="35" t="s">
        <v>838</v>
      </c>
      <c r="U353" s="35" t="s">
        <v>839</v>
      </c>
    </row>
    <row r="354" spans="13:21" ht="12.75" hidden="1">
      <c r="M354" s="31">
        <v>373</v>
      </c>
      <c r="N354" s="32" t="s">
        <v>2756</v>
      </c>
      <c r="O354" s="33">
        <v>8</v>
      </c>
      <c r="P354" s="27"/>
      <c r="Q354" s="27"/>
      <c r="R354" s="27"/>
      <c r="S354" s="27"/>
      <c r="T354" s="35" t="s">
        <v>840</v>
      </c>
      <c r="U354" s="35" t="s">
        <v>841</v>
      </c>
    </row>
    <row r="355" spans="13:21" ht="12.75" hidden="1">
      <c r="M355" s="31">
        <v>374</v>
      </c>
      <c r="N355" s="32" t="s">
        <v>3018</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2739</v>
      </c>
      <c r="O363" s="33">
        <v>17</v>
      </c>
      <c r="P363" s="27"/>
      <c r="Q363" s="27"/>
      <c r="R363" s="27"/>
      <c r="S363" s="27"/>
      <c r="T363" s="35" t="s">
        <v>858</v>
      </c>
      <c r="U363" s="35" t="s">
        <v>859</v>
      </c>
    </row>
    <row r="364" spans="13:21" ht="12.75" hidden="1">
      <c r="M364" s="31">
        <v>383</v>
      </c>
      <c r="N364" s="32" t="s">
        <v>2740</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2691</v>
      </c>
      <c r="O368" s="33">
        <v>12</v>
      </c>
      <c r="P368" s="27"/>
      <c r="Q368" s="27"/>
      <c r="R368" s="27"/>
      <c r="S368" s="27"/>
      <c r="T368" s="35" t="s">
        <v>416</v>
      </c>
      <c r="U368" s="35" t="s">
        <v>417</v>
      </c>
    </row>
    <row r="369" spans="13:21" ht="12.75" hidden="1">
      <c r="M369" s="31">
        <v>389</v>
      </c>
      <c r="N369" s="32" t="s">
        <v>2741</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2757</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2909</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2742</v>
      </c>
      <c r="O381" s="33">
        <v>17</v>
      </c>
      <c r="P381" s="27"/>
      <c r="Q381" s="27"/>
      <c r="R381" s="27"/>
      <c r="S381" s="27"/>
      <c r="T381" s="35" t="s">
        <v>60</v>
      </c>
      <c r="U381" s="35" t="s">
        <v>2285</v>
      </c>
    </row>
    <row r="382" spans="13:21" ht="12.75" hidden="1">
      <c r="M382" s="31">
        <v>407</v>
      </c>
      <c r="N382" s="32" t="s">
        <v>2910</v>
      </c>
      <c r="O382" s="33">
        <v>10</v>
      </c>
      <c r="P382" s="27"/>
      <c r="Q382" s="27"/>
      <c r="R382" s="27"/>
      <c r="S382" s="27"/>
      <c r="T382" s="35" t="s">
        <v>61</v>
      </c>
      <c r="U382" s="35" t="s">
        <v>62</v>
      </c>
    </row>
    <row r="383" spans="13:21" ht="12.75" hidden="1">
      <c r="M383" s="31">
        <v>409</v>
      </c>
      <c r="N383" s="32" t="s">
        <v>2743</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2744</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2852</v>
      </c>
    </row>
    <row r="390" spans="13:21" ht="12.75" hidden="1">
      <c r="M390" s="31">
        <v>416</v>
      </c>
      <c r="N390" s="32" t="s">
        <v>1933</v>
      </c>
      <c r="O390" s="33">
        <v>13</v>
      </c>
      <c r="P390" s="27"/>
      <c r="Q390" s="27"/>
      <c r="R390" s="27"/>
      <c r="S390" s="27"/>
      <c r="T390" s="35" t="s">
        <v>76</v>
      </c>
      <c r="U390" s="35" t="s">
        <v>2853</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2854</v>
      </c>
    </row>
    <row r="394" spans="13:21" ht="12.75" hidden="1">
      <c r="M394" s="31">
        <v>422</v>
      </c>
      <c r="N394" s="32" t="s">
        <v>1607</v>
      </c>
      <c r="O394" s="33">
        <v>2</v>
      </c>
      <c r="P394" s="27"/>
      <c r="Q394" s="27"/>
      <c r="R394" s="27"/>
      <c r="S394" s="27"/>
      <c r="T394" s="35" t="s">
        <v>82</v>
      </c>
      <c r="U394" s="35" t="s">
        <v>83</v>
      </c>
    </row>
    <row r="395" spans="13:21" ht="12.75" hidden="1">
      <c r="M395" s="31">
        <v>423</v>
      </c>
      <c r="N395" s="32" t="s">
        <v>2745</v>
      </c>
      <c r="O395" s="33">
        <v>17</v>
      </c>
      <c r="P395" s="27"/>
      <c r="Q395" s="27"/>
      <c r="R395" s="27"/>
      <c r="S395" s="27"/>
      <c r="T395" s="35" t="s">
        <v>84</v>
      </c>
      <c r="U395" s="35" t="s">
        <v>85</v>
      </c>
    </row>
    <row r="396" spans="13:21" ht="12.75" hidden="1">
      <c r="M396" s="31">
        <v>424</v>
      </c>
      <c r="N396" s="32" t="s">
        <v>2911</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2980</v>
      </c>
      <c r="O399" s="33">
        <v>17</v>
      </c>
      <c r="P399" s="27"/>
      <c r="Q399" s="27"/>
      <c r="R399" s="27"/>
      <c r="S399" s="27"/>
      <c r="T399" s="35" t="s">
        <v>92</v>
      </c>
      <c r="U399" s="35" t="s">
        <v>2850</v>
      </c>
    </row>
    <row r="400" spans="13:21" ht="12.75" hidden="1">
      <c r="M400" s="31">
        <v>428</v>
      </c>
      <c r="N400" s="32" t="s">
        <v>1935</v>
      </c>
      <c r="O400" s="33">
        <v>13</v>
      </c>
      <c r="P400" s="27"/>
      <c r="Q400" s="27"/>
      <c r="R400" s="27"/>
      <c r="S400" s="27"/>
      <c r="T400" s="35" t="s">
        <v>93</v>
      </c>
      <c r="U400" s="35" t="s">
        <v>2851</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3020</v>
      </c>
      <c r="O403" s="33">
        <v>18</v>
      </c>
      <c r="P403" s="27"/>
      <c r="Q403" s="27"/>
      <c r="R403" s="27"/>
      <c r="S403" s="27"/>
      <c r="T403" s="35" t="s">
        <v>98</v>
      </c>
      <c r="U403" s="35" t="s">
        <v>99</v>
      </c>
    </row>
    <row r="404" spans="13:21" ht="12.75" hidden="1">
      <c r="M404" s="31">
        <v>432</v>
      </c>
      <c r="N404" s="32" t="s">
        <v>3019</v>
      </c>
      <c r="O404" s="33">
        <v>18</v>
      </c>
      <c r="P404" s="27"/>
      <c r="Q404" s="27"/>
      <c r="R404" s="27"/>
      <c r="S404" s="27"/>
      <c r="T404" s="35" t="s">
        <v>100</v>
      </c>
      <c r="U404" s="35" t="s">
        <v>101</v>
      </c>
    </row>
    <row r="405" spans="13:21" ht="12.75" hidden="1">
      <c r="M405" s="31">
        <v>433</v>
      </c>
      <c r="N405" s="32" t="s">
        <v>3021</v>
      </c>
      <c r="O405" s="33">
        <v>18</v>
      </c>
      <c r="P405" s="27"/>
      <c r="Q405" s="27"/>
      <c r="R405" s="27"/>
      <c r="S405" s="27"/>
      <c r="T405" s="35" t="s">
        <v>102</v>
      </c>
      <c r="U405" s="35" t="s">
        <v>103</v>
      </c>
    </row>
    <row r="406" spans="13:21" ht="12.75" hidden="1">
      <c r="M406" s="31">
        <v>435</v>
      </c>
      <c r="N406" s="32" t="s">
        <v>3022</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3053</v>
      </c>
    </row>
    <row r="408" spans="13:21" ht="12.75" hidden="1">
      <c r="M408" s="31">
        <v>437</v>
      </c>
      <c r="N408" s="32" t="s">
        <v>1974</v>
      </c>
      <c r="O408" s="33">
        <v>5</v>
      </c>
      <c r="P408" s="27"/>
      <c r="Q408" s="27"/>
      <c r="R408" s="27"/>
      <c r="S408" s="27"/>
      <c r="T408" s="35" t="s">
        <v>3054</v>
      </c>
      <c r="U408" s="35" t="s">
        <v>3055</v>
      </c>
    </row>
    <row r="409" spans="13:21" ht="12.75" hidden="1">
      <c r="M409" s="31">
        <v>438</v>
      </c>
      <c r="N409" s="32" t="s">
        <v>1975</v>
      </c>
      <c r="O409" s="33">
        <v>5</v>
      </c>
      <c r="P409" s="27"/>
      <c r="Q409" s="27"/>
      <c r="R409" s="27"/>
      <c r="S409" s="27"/>
      <c r="T409" s="35" t="s">
        <v>3056</v>
      </c>
      <c r="U409" s="35" t="s">
        <v>3057</v>
      </c>
    </row>
    <row r="410" spans="13:21" ht="12.75" hidden="1">
      <c r="M410" s="31">
        <v>439</v>
      </c>
      <c r="N410" s="32" t="s">
        <v>2004</v>
      </c>
      <c r="O410" s="33">
        <v>6</v>
      </c>
      <c r="P410" s="27"/>
      <c r="Q410" s="27"/>
      <c r="R410" s="27"/>
      <c r="S410" s="27"/>
      <c r="T410" s="35" t="s">
        <v>3058</v>
      </c>
      <c r="U410" s="35" t="s">
        <v>3059</v>
      </c>
    </row>
    <row r="411" spans="13:21" ht="12.75" hidden="1">
      <c r="M411" s="31">
        <v>440</v>
      </c>
      <c r="N411" s="32" t="s">
        <v>2114</v>
      </c>
      <c r="O411" s="33">
        <v>20</v>
      </c>
      <c r="P411" s="27"/>
      <c r="Q411" s="27"/>
      <c r="R411" s="27"/>
      <c r="S411" s="27"/>
      <c r="T411" s="35" t="s">
        <v>3060</v>
      </c>
      <c r="U411" s="35" t="s">
        <v>3061</v>
      </c>
    </row>
    <row r="412" spans="13:21" ht="12.75" hidden="1">
      <c r="M412" s="31">
        <v>441</v>
      </c>
      <c r="N412" s="32" t="s">
        <v>2115</v>
      </c>
      <c r="O412" s="33">
        <v>20</v>
      </c>
      <c r="P412" s="27"/>
      <c r="Q412" s="27"/>
      <c r="R412" s="27"/>
      <c r="S412" s="27"/>
      <c r="T412" s="35" t="s">
        <v>3062</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2982</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2983</v>
      </c>
      <c r="O417" s="33">
        <v>17</v>
      </c>
      <c r="P417" s="27"/>
      <c r="Q417" s="27"/>
      <c r="R417" s="27"/>
      <c r="S417" s="27"/>
      <c r="T417" s="35" t="s">
        <v>2259</v>
      </c>
      <c r="U417" s="35" t="s">
        <v>2260</v>
      </c>
    </row>
    <row r="418" spans="13:21" ht="12.75" hidden="1">
      <c r="M418" s="31">
        <v>449</v>
      </c>
      <c r="N418" s="32" t="s">
        <v>2912</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3023</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2984</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2985</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3024</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2671</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2857</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2858</v>
      </c>
    </row>
    <row r="448" spans="13:21" ht="12.75" hidden="1">
      <c r="M448" s="31">
        <v>484</v>
      </c>
      <c r="N448" s="32" t="s">
        <v>1980</v>
      </c>
      <c r="O448" s="33">
        <v>5</v>
      </c>
      <c r="P448" s="27"/>
      <c r="Q448" s="27"/>
      <c r="R448" s="27"/>
      <c r="S448" s="27"/>
      <c r="T448" s="35" t="s">
        <v>1250</v>
      </c>
      <c r="U448" s="35" t="s">
        <v>2859</v>
      </c>
    </row>
    <row r="449" spans="13:21" ht="12.75" hidden="1">
      <c r="M449" s="31">
        <v>485</v>
      </c>
      <c r="N449" s="32" t="s">
        <v>161</v>
      </c>
      <c r="O449" s="33">
        <v>14</v>
      </c>
      <c r="P449" s="27"/>
      <c r="Q449" s="27"/>
      <c r="R449" s="27"/>
      <c r="S449" s="27"/>
      <c r="T449" s="35" t="s">
        <v>1251</v>
      </c>
      <c r="U449" s="35" t="s">
        <v>2860</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2758</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2861</v>
      </c>
    </row>
    <row r="455" spans="13:21" ht="12.75" hidden="1">
      <c r="M455" s="31">
        <v>491</v>
      </c>
      <c r="N455" s="32" t="s">
        <v>2913</v>
      </c>
      <c r="O455" s="33">
        <v>10</v>
      </c>
      <c r="P455" s="27"/>
      <c r="Q455" s="27"/>
      <c r="R455" s="27"/>
      <c r="S455" s="27"/>
      <c r="T455" s="35" t="s">
        <v>1116</v>
      </c>
      <c r="U455" s="35" t="s">
        <v>1772</v>
      </c>
    </row>
    <row r="456" spans="13:21" ht="12.75" hidden="1">
      <c r="M456" s="31">
        <v>492</v>
      </c>
      <c r="N456" s="32" t="s">
        <v>2987</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2759</v>
      </c>
      <c r="O459" s="33">
        <v>8</v>
      </c>
      <c r="P459" s="27"/>
      <c r="Q459" s="27"/>
      <c r="R459" s="27"/>
      <c r="S459" s="27"/>
      <c r="T459" s="35" t="s">
        <v>4</v>
      </c>
      <c r="U459" s="35" t="s">
        <v>5</v>
      </c>
    </row>
    <row r="460" spans="13:21" ht="12.75" hidden="1">
      <c r="M460" s="31">
        <v>497</v>
      </c>
      <c r="N460" s="32" t="s">
        <v>3025</v>
      </c>
      <c r="O460" s="33">
        <v>18</v>
      </c>
      <c r="P460" s="27"/>
      <c r="Q460" s="27"/>
      <c r="R460" s="27"/>
      <c r="S460" s="27"/>
      <c r="T460" s="35" t="s">
        <v>6</v>
      </c>
      <c r="U460" s="35" t="s">
        <v>7</v>
      </c>
    </row>
    <row r="461" spans="13:21" ht="12.75" hidden="1">
      <c r="M461" s="31">
        <v>498</v>
      </c>
      <c r="N461" s="32" t="s">
        <v>3026</v>
      </c>
      <c r="O461" s="33">
        <v>18</v>
      </c>
      <c r="P461" s="27"/>
      <c r="Q461" s="27"/>
      <c r="R461" s="27"/>
      <c r="S461" s="27"/>
      <c r="T461" s="35" t="s">
        <v>8</v>
      </c>
      <c r="U461" s="35" t="s">
        <v>9</v>
      </c>
    </row>
    <row r="462" spans="13:21" ht="12.75" hidden="1">
      <c r="M462" s="31">
        <v>499</v>
      </c>
      <c r="N462" s="32" t="s">
        <v>2914</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3027</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2856</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2760</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2761</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2988</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2989</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3028</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2991</v>
      </c>
      <c r="O483" s="33">
        <v>17</v>
      </c>
      <c r="P483" s="27"/>
      <c r="Q483" s="27"/>
      <c r="R483" s="27"/>
      <c r="S483" s="27"/>
      <c r="T483" s="35" t="s">
        <v>1126</v>
      </c>
      <c r="U483" s="35" t="s">
        <v>1127</v>
      </c>
    </row>
    <row r="484" spans="13:21" ht="12.75" hidden="1">
      <c r="M484" s="31">
        <v>523</v>
      </c>
      <c r="N484" s="32" t="s">
        <v>2637</v>
      </c>
      <c r="O484" s="33">
        <v>19</v>
      </c>
      <c r="P484" s="27"/>
      <c r="Q484" s="27"/>
      <c r="R484" s="27"/>
      <c r="S484" s="27"/>
      <c r="T484" s="35" t="s">
        <v>1128</v>
      </c>
      <c r="U484" s="35" t="s">
        <v>1129</v>
      </c>
    </row>
    <row r="485" spans="13:21" ht="12.75" hidden="1">
      <c r="M485" s="31">
        <v>524</v>
      </c>
      <c r="N485" s="32" t="s">
        <v>2915</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2992</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3029</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2937</v>
      </c>
    </row>
    <row r="519" spans="13:21" ht="12.75" hidden="1">
      <c r="M519" s="31">
        <v>561</v>
      </c>
      <c r="N519" s="32" t="s">
        <v>1999</v>
      </c>
      <c r="O519" s="33">
        <v>6</v>
      </c>
      <c r="P519" s="27"/>
      <c r="Q519" s="27"/>
      <c r="R519" s="27"/>
      <c r="S519" s="27"/>
      <c r="T519" s="35" t="s">
        <v>2938</v>
      </c>
      <c r="U519" s="35" t="s">
        <v>2939</v>
      </c>
    </row>
    <row r="520" spans="13:21" ht="12.75" hidden="1">
      <c r="M520" s="31">
        <v>562</v>
      </c>
      <c r="N520" s="32" t="s">
        <v>2021</v>
      </c>
      <c r="O520" s="33">
        <v>7</v>
      </c>
      <c r="P520" s="27"/>
      <c r="Q520" s="27"/>
      <c r="R520" s="27"/>
      <c r="S520" s="27"/>
      <c r="T520" s="35" t="s">
        <v>2940</v>
      </c>
      <c r="U520" s="35" t="s">
        <v>2941</v>
      </c>
    </row>
    <row r="521" spans="13:21" ht="12.75" hidden="1">
      <c r="M521" s="31">
        <v>564</v>
      </c>
      <c r="N521" s="32" t="s">
        <v>2023</v>
      </c>
      <c r="O521" s="33">
        <v>7</v>
      </c>
      <c r="P521" s="27"/>
      <c r="Q521" s="27"/>
      <c r="R521" s="27"/>
      <c r="S521" s="27"/>
      <c r="T521" s="35" t="s">
        <v>2942</v>
      </c>
      <c r="U521" s="35" t="s">
        <v>2943</v>
      </c>
    </row>
    <row r="522" spans="13:21" ht="12.75" hidden="1">
      <c r="M522" s="31">
        <v>565</v>
      </c>
      <c r="N522" s="32" t="s">
        <v>2026</v>
      </c>
      <c r="O522" s="33">
        <v>7</v>
      </c>
      <c r="P522" s="27"/>
      <c r="Q522" s="27"/>
      <c r="R522" s="27"/>
      <c r="S522" s="27"/>
      <c r="T522" s="35" t="s">
        <v>2944</v>
      </c>
      <c r="U522" s="35" t="s">
        <v>2945</v>
      </c>
    </row>
    <row r="523" spans="13:21" ht="12.75" hidden="1">
      <c r="M523" s="31">
        <v>566</v>
      </c>
      <c r="N523" s="32" t="s">
        <v>2029</v>
      </c>
      <c r="O523" s="33">
        <v>7</v>
      </c>
      <c r="P523" s="27"/>
      <c r="Q523" s="27"/>
      <c r="R523" s="27"/>
      <c r="S523" s="27"/>
      <c r="T523" s="35" t="s">
        <v>2946</v>
      </c>
      <c r="U523" s="35" t="s">
        <v>2947</v>
      </c>
    </row>
    <row r="524" spans="13:21" ht="12.75" hidden="1">
      <c r="M524" s="31">
        <v>567</v>
      </c>
      <c r="N524" s="32" t="s">
        <v>2674</v>
      </c>
      <c r="O524" s="33">
        <v>12</v>
      </c>
      <c r="P524" s="27"/>
      <c r="Q524" s="27"/>
      <c r="R524" s="27"/>
      <c r="S524" s="27"/>
      <c r="T524" s="35" t="s">
        <v>2948</v>
      </c>
      <c r="U524" s="35" t="s">
        <v>2949</v>
      </c>
    </row>
    <row r="525" spans="13:21" ht="12.75" hidden="1">
      <c r="M525" s="31">
        <v>568</v>
      </c>
      <c r="N525" s="32" t="s">
        <v>2678</v>
      </c>
      <c r="O525" s="33">
        <v>12</v>
      </c>
      <c r="P525" s="27"/>
      <c r="Q525" s="27"/>
      <c r="R525" s="27"/>
      <c r="S525" s="27"/>
      <c r="T525" s="35" t="s">
        <v>2950</v>
      </c>
      <c r="U525" s="35" t="s">
        <v>2951</v>
      </c>
    </row>
    <row r="526" spans="13:21" ht="12.75" hidden="1">
      <c r="M526" s="31">
        <v>569</v>
      </c>
      <c r="N526" s="32" t="s">
        <v>2680</v>
      </c>
      <c r="O526" s="33">
        <v>12</v>
      </c>
      <c r="P526" s="27"/>
      <c r="Q526" s="27"/>
      <c r="R526" s="27"/>
      <c r="S526" s="27"/>
      <c r="T526" s="35" t="s">
        <v>2952</v>
      </c>
      <c r="U526" s="35" t="s">
        <v>536</v>
      </c>
    </row>
    <row r="527" spans="13:21" ht="12.75" hidden="1">
      <c r="M527" s="31">
        <v>570</v>
      </c>
      <c r="N527" s="32" t="s">
        <v>674</v>
      </c>
      <c r="O527" s="33">
        <v>12</v>
      </c>
      <c r="P527" s="27"/>
      <c r="Q527" s="27"/>
      <c r="R527" s="27"/>
      <c r="S527" s="27"/>
      <c r="T527" s="35" t="s">
        <v>2953</v>
      </c>
      <c r="U527" s="35" t="s">
        <v>2954</v>
      </c>
    </row>
    <row r="528" spans="13:21" ht="12.75" hidden="1">
      <c r="M528" s="31">
        <v>571</v>
      </c>
      <c r="N528" s="32" t="s">
        <v>685</v>
      </c>
      <c r="O528" s="33">
        <v>13</v>
      </c>
      <c r="P528" s="27"/>
      <c r="Q528" s="27"/>
      <c r="R528" s="27"/>
      <c r="S528" s="27"/>
      <c r="T528" s="35" t="s">
        <v>2955</v>
      </c>
      <c r="U528" s="35" t="s">
        <v>2956</v>
      </c>
    </row>
    <row r="529" spans="13:21" ht="12.75" hidden="1">
      <c r="M529" s="31">
        <v>572</v>
      </c>
      <c r="N529" s="32" t="s">
        <v>689</v>
      </c>
      <c r="O529" s="33">
        <v>13</v>
      </c>
      <c r="P529" s="27"/>
      <c r="Q529" s="27"/>
      <c r="R529" s="27"/>
      <c r="S529" s="27"/>
      <c r="T529" s="35" t="s">
        <v>2957</v>
      </c>
      <c r="U529" s="35" t="s">
        <v>2958</v>
      </c>
    </row>
    <row r="530" spans="13:21" ht="12.75" hidden="1">
      <c r="M530" s="31">
        <v>573</v>
      </c>
      <c r="N530" s="32" t="s">
        <v>700</v>
      </c>
      <c r="O530" s="33">
        <v>13</v>
      </c>
      <c r="P530" s="27"/>
      <c r="Q530" s="27"/>
      <c r="R530" s="27"/>
      <c r="S530" s="27"/>
      <c r="T530" s="35" t="s">
        <v>2959</v>
      </c>
      <c r="U530" s="35" t="s">
        <v>2960</v>
      </c>
    </row>
    <row r="531" spans="13:21" ht="12.75" hidden="1">
      <c r="M531" s="31">
        <v>574</v>
      </c>
      <c r="N531" s="32" t="s">
        <v>702</v>
      </c>
      <c r="O531" s="33">
        <v>13</v>
      </c>
      <c r="P531" s="27"/>
      <c r="Q531" s="27"/>
      <c r="R531" s="27"/>
      <c r="S531" s="27"/>
      <c r="T531" s="35" t="s">
        <v>2961</v>
      </c>
      <c r="U531" s="35" t="s">
        <v>2962</v>
      </c>
    </row>
    <row r="532" spans="13:21" ht="12.75" hidden="1">
      <c r="M532" s="31">
        <v>575</v>
      </c>
      <c r="N532" s="32" t="s">
        <v>1937</v>
      </c>
      <c r="O532" s="33">
        <v>13</v>
      </c>
      <c r="P532" s="27"/>
      <c r="Q532" s="27"/>
      <c r="R532" s="27"/>
      <c r="S532" s="27"/>
      <c r="T532" s="35" t="s">
        <v>2963</v>
      </c>
      <c r="U532" s="35" t="s">
        <v>2964</v>
      </c>
    </row>
    <row r="533" spans="13:21" ht="12.75" hidden="1">
      <c r="M533" s="31">
        <v>576</v>
      </c>
      <c r="N533" s="32" t="s">
        <v>1949</v>
      </c>
      <c r="O533" s="33">
        <v>14</v>
      </c>
      <c r="P533" s="27"/>
      <c r="Q533" s="27"/>
      <c r="R533" s="27"/>
      <c r="S533" s="27"/>
      <c r="T533" s="35" t="s">
        <v>2965</v>
      </c>
      <c r="U533" s="35" t="s">
        <v>2966</v>
      </c>
    </row>
    <row r="534" spans="13:21" ht="12.75" hidden="1">
      <c r="M534" s="31">
        <v>578</v>
      </c>
      <c r="N534" s="32" t="s">
        <v>2479</v>
      </c>
      <c r="O534" s="33">
        <v>14</v>
      </c>
      <c r="P534" s="27"/>
      <c r="Q534" s="27"/>
      <c r="R534" s="27"/>
      <c r="S534" s="27"/>
      <c r="T534" s="35" t="s">
        <v>2967</v>
      </c>
      <c r="U534" s="35" t="s">
        <v>537</v>
      </c>
    </row>
    <row r="535" spans="13:21" ht="12.75" hidden="1">
      <c r="M535" s="31">
        <v>579</v>
      </c>
      <c r="N535" s="32" t="s">
        <v>164</v>
      </c>
      <c r="O535" s="33">
        <v>14</v>
      </c>
      <c r="P535" s="27"/>
      <c r="Q535" s="27"/>
      <c r="R535" s="27"/>
      <c r="S535" s="27"/>
      <c r="T535" s="35" t="s">
        <v>2968</v>
      </c>
      <c r="U535" s="35" t="s">
        <v>2969</v>
      </c>
    </row>
    <row r="536" spans="13:21" ht="12.75" hidden="1">
      <c r="M536" s="31">
        <v>581</v>
      </c>
      <c r="N536" s="32" t="s">
        <v>2499</v>
      </c>
      <c r="O536" s="33">
        <v>15</v>
      </c>
      <c r="P536" s="27"/>
      <c r="Q536" s="27"/>
      <c r="R536" s="27"/>
      <c r="S536" s="27"/>
      <c r="T536" s="35" t="s">
        <v>2970</v>
      </c>
      <c r="U536" s="35" t="s">
        <v>2971</v>
      </c>
    </row>
    <row r="537" spans="13:21" ht="12.75" hidden="1">
      <c r="M537" s="31">
        <v>582</v>
      </c>
      <c r="N537" s="32" t="s">
        <v>2502</v>
      </c>
      <c r="O537" s="33">
        <v>15</v>
      </c>
      <c r="P537" s="27"/>
      <c r="Q537" s="27"/>
      <c r="R537" s="27"/>
      <c r="S537" s="27"/>
      <c r="T537" s="35" t="s">
        <v>2972</v>
      </c>
      <c r="U537" s="35" t="s">
        <v>1679</v>
      </c>
    </row>
    <row r="538" spans="13:21" ht="12.75" hidden="1">
      <c r="M538" s="31">
        <v>583</v>
      </c>
      <c r="N538" s="32" t="s">
        <v>702</v>
      </c>
      <c r="O538" s="33">
        <v>16</v>
      </c>
      <c r="P538" s="27"/>
      <c r="Q538" s="27"/>
      <c r="R538" s="27"/>
      <c r="S538" s="27"/>
      <c r="T538" s="35" t="s">
        <v>2973</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2874</v>
      </c>
      <c r="O541" s="33">
        <v>17</v>
      </c>
      <c r="P541" s="27"/>
      <c r="Q541" s="27"/>
      <c r="R541" s="27"/>
      <c r="S541" s="27"/>
      <c r="T541" s="35" t="s">
        <v>878</v>
      </c>
      <c r="U541" s="35" t="s">
        <v>2933</v>
      </c>
    </row>
    <row r="542" spans="13:21" ht="12.75" hidden="1">
      <c r="M542" s="31">
        <v>587</v>
      </c>
      <c r="N542" s="32" t="s">
        <v>2875</v>
      </c>
      <c r="O542" s="33">
        <v>17</v>
      </c>
      <c r="P542" s="27"/>
      <c r="Q542" s="27"/>
      <c r="R542" s="27"/>
      <c r="S542" s="27"/>
      <c r="T542" s="35" t="s">
        <v>2934</v>
      </c>
      <c r="U542" s="35" t="s">
        <v>2935</v>
      </c>
    </row>
    <row r="543" spans="13:21" ht="12.75" hidden="1">
      <c r="M543" s="31">
        <v>588</v>
      </c>
      <c r="N543" s="32" t="s">
        <v>2882</v>
      </c>
      <c r="O543" s="33">
        <v>17</v>
      </c>
      <c r="P543" s="27"/>
      <c r="Q543" s="27"/>
      <c r="R543" s="27"/>
      <c r="S543" s="27"/>
      <c r="T543" s="35" t="s">
        <v>2936</v>
      </c>
      <c r="U543" s="35" t="s">
        <v>927</v>
      </c>
    </row>
    <row r="544" spans="13:21" ht="12.75" hidden="1">
      <c r="M544" s="31">
        <v>589</v>
      </c>
      <c r="N544" s="32" t="s">
        <v>2734</v>
      </c>
      <c r="O544" s="33">
        <v>17</v>
      </c>
      <c r="P544" s="27"/>
      <c r="Q544" s="27"/>
      <c r="R544" s="27"/>
      <c r="S544" s="27"/>
      <c r="T544" s="35" t="s">
        <v>928</v>
      </c>
      <c r="U544" s="35" t="s">
        <v>929</v>
      </c>
    </row>
    <row r="545" spans="13:21" ht="12.75" hidden="1">
      <c r="M545" s="31">
        <v>590</v>
      </c>
      <c r="N545" s="32" t="s">
        <v>2735</v>
      </c>
      <c r="O545" s="33">
        <v>17</v>
      </c>
      <c r="P545" s="27"/>
      <c r="Q545" s="27"/>
      <c r="R545" s="27"/>
      <c r="S545" s="27"/>
      <c r="T545" s="35" t="s">
        <v>930</v>
      </c>
      <c r="U545" s="35" t="s">
        <v>931</v>
      </c>
    </row>
    <row r="546" spans="13:21" ht="12.75" hidden="1">
      <c r="M546" s="31">
        <v>591</v>
      </c>
      <c r="N546" s="32" t="s">
        <v>2738</v>
      </c>
      <c r="O546" s="33">
        <v>17</v>
      </c>
      <c r="P546" s="27"/>
      <c r="Q546" s="27"/>
      <c r="R546" s="27"/>
      <c r="S546" s="27"/>
      <c r="T546" s="35" t="s">
        <v>932</v>
      </c>
      <c r="U546" s="35" t="s">
        <v>1914</v>
      </c>
    </row>
    <row r="547" spans="13:21" ht="12.75" hidden="1">
      <c r="M547" s="31">
        <v>592</v>
      </c>
      <c r="N547" s="32" t="s">
        <v>2981</v>
      </c>
      <c r="O547" s="33">
        <v>17</v>
      </c>
      <c r="P547" s="27"/>
      <c r="Q547" s="27"/>
      <c r="R547" s="27"/>
      <c r="S547" s="27"/>
      <c r="T547" s="35" t="s">
        <v>1915</v>
      </c>
      <c r="U547" s="35" t="s">
        <v>1916</v>
      </c>
    </row>
    <row r="548" spans="13:21" ht="12.75" hidden="1">
      <c r="M548" s="31">
        <v>593</v>
      </c>
      <c r="N548" s="32" t="s">
        <v>2986</v>
      </c>
      <c r="O548" s="33">
        <v>17</v>
      </c>
      <c r="P548" s="27"/>
      <c r="Q548" s="27"/>
      <c r="R548" s="27"/>
      <c r="S548" s="27"/>
      <c r="T548" s="35" t="s">
        <v>1917</v>
      </c>
      <c r="U548" s="35" t="s">
        <v>1918</v>
      </c>
    </row>
    <row r="549" spans="13:21" ht="12.75" hidden="1">
      <c r="M549" s="31">
        <v>595</v>
      </c>
      <c r="N549" s="32" t="s">
        <v>2990</v>
      </c>
      <c r="O549" s="33">
        <v>17</v>
      </c>
      <c r="P549" s="27"/>
      <c r="Q549" s="27"/>
      <c r="R549" s="27"/>
      <c r="S549" s="27"/>
      <c r="T549" s="35" t="s">
        <v>1919</v>
      </c>
      <c r="U549" s="35" t="s">
        <v>1920</v>
      </c>
    </row>
    <row r="550" spans="13:21" ht="12.75" hidden="1">
      <c r="M550" s="31">
        <v>596</v>
      </c>
      <c r="N550" s="32" t="s">
        <v>3002</v>
      </c>
      <c r="O550" s="33">
        <v>18</v>
      </c>
      <c r="P550" s="27"/>
      <c r="Q550" s="27"/>
      <c r="R550" s="27"/>
      <c r="S550" s="27"/>
      <c r="T550" s="35" t="s">
        <v>1921</v>
      </c>
      <c r="U550" s="35" t="s">
        <v>1922</v>
      </c>
    </row>
    <row r="551" spans="13:21" ht="12.75" hidden="1">
      <c r="M551" s="31">
        <v>597</v>
      </c>
      <c r="N551" s="32" t="s">
        <v>3003</v>
      </c>
      <c r="O551" s="33">
        <v>18</v>
      </c>
      <c r="P551" s="27"/>
      <c r="Q551" s="27"/>
      <c r="R551" s="27"/>
      <c r="S551" s="27"/>
      <c r="T551" s="35" t="s">
        <v>1923</v>
      </c>
      <c r="U551" s="35" t="s">
        <v>1924</v>
      </c>
    </row>
    <row r="552" spans="13:21" ht="12.75" hidden="1">
      <c r="M552" s="31">
        <v>598</v>
      </c>
      <c r="N552" s="32" t="s">
        <v>2823</v>
      </c>
      <c r="O552" s="33">
        <v>19</v>
      </c>
      <c r="P552" s="27"/>
      <c r="Q552" s="27"/>
      <c r="R552" s="27"/>
      <c r="S552" s="27"/>
      <c r="T552" s="35" t="s">
        <v>1925</v>
      </c>
      <c r="U552" s="35" t="s">
        <v>1926</v>
      </c>
    </row>
    <row r="553" spans="13:21" ht="12.75" hidden="1">
      <c r="M553" s="31">
        <v>599</v>
      </c>
      <c r="N553" s="32" t="s">
        <v>2825</v>
      </c>
      <c r="O553" s="33">
        <v>19</v>
      </c>
      <c r="P553" s="27"/>
      <c r="Q553" s="27"/>
      <c r="R553" s="27"/>
      <c r="S553" s="27"/>
      <c r="T553" s="35" t="s">
        <v>1927</v>
      </c>
      <c r="U553" s="35" t="s">
        <v>1928</v>
      </c>
    </row>
    <row r="554" spans="13:21" ht="12.75" hidden="1">
      <c r="M554" s="31">
        <v>600</v>
      </c>
      <c r="N554" s="32" t="s">
        <v>2830</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2638</v>
      </c>
      <c r="O556" s="33">
        <v>19</v>
      </c>
      <c r="P556" s="27"/>
      <c r="Q556" s="27"/>
      <c r="R556" s="27"/>
      <c r="S556" s="27"/>
      <c r="T556" s="35" t="s">
        <v>152</v>
      </c>
      <c r="U556" s="35" t="s">
        <v>153</v>
      </c>
    </row>
    <row r="557" spans="13:21" ht="12.75" hidden="1">
      <c r="M557" s="31">
        <v>603</v>
      </c>
      <c r="N557" s="32" t="s">
        <v>2641</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2976</v>
      </c>
      <c r="O564" s="33">
        <v>16</v>
      </c>
      <c r="P564" s="27"/>
      <c r="Q564" s="27"/>
      <c r="R564" s="27"/>
      <c r="S564" s="27"/>
      <c r="T564" s="35" t="s">
        <v>1898</v>
      </c>
      <c r="U564" s="35" t="s">
        <v>1899</v>
      </c>
    </row>
    <row r="565" spans="13:21" ht="12.75" hidden="1">
      <c r="M565" s="31">
        <v>612</v>
      </c>
      <c r="N565" s="32" t="s">
        <v>2977</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2692</v>
      </c>
    </row>
    <row r="573" spans="13:21" ht="12.75" hidden="1">
      <c r="M573" s="31">
        <v>622</v>
      </c>
      <c r="N573" s="32" t="s">
        <v>2979</v>
      </c>
      <c r="O573" s="33">
        <v>13</v>
      </c>
      <c r="P573" s="27"/>
      <c r="Q573" s="27"/>
      <c r="R573" s="27"/>
      <c r="S573" s="27"/>
      <c r="T573" s="35" t="s">
        <v>2693</v>
      </c>
      <c r="U573" s="35" t="s">
        <v>1221</v>
      </c>
    </row>
    <row r="574" spans="13:21" ht="12.75" hidden="1">
      <c r="M574" s="31">
        <v>623</v>
      </c>
      <c r="N574" s="32" t="s">
        <v>2702</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2694</v>
      </c>
      <c r="U584" s="35" t="s">
        <v>2695</v>
      </c>
    </row>
    <row r="585" spans="13:21" ht="12.75" hidden="1">
      <c r="M585" s="27"/>
      <c r="N585" s="27"/>
      <c r="O585" s="29"/>
      <c r="P585" s="27"/>
      <c r="Q585" s="27"/>
      <c r="R585" s="27"/>
      <c r="S585" s="27"/>
      <c r="T585" s="35" t="s">
        <v>2696</v>
      </c>
      <c r="U585" s="35" t="s">
        <v>2697</v>
      </c>
    </row>
    <row r="586" spans="13:21" ht="12.75" hidden="1">
      <c r="M586" s="27"/>
      <c r="N586" s="27"/>
      <c r="O586" s="29"/>
      <c r="P586" s="27"/>
      <c r="Q586" s="27"/>
      <c r="R586" s="27"/>
      <c r="S586" s="27"/>
      <c r="T586" s="35" t="s">
        <v>2698</v>
      </c>
      <c r="U586" s="35" t="s">
        <v>2699</v>
      </c>
    </row>
    <row r="587" spans="13:21" ht="12.75" hidden="1">
      <c r="M587" s="27"/>
      <c r="N587" s="27"/>
      <c r="O587" s="29"/>
      <c r="P587" s="27"/>
      <c r="Q587" s="27"/>
      <c r="R587" s="27"/>
      <c r="S587" s="27"/>
      <c r="T587" s="35" t="s">
        <v>2700</v>
      </c>
      <c r="U587" s="35" t="s">
        <v>2701</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2855</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7" activePane="bottomLeft" state="frozen"/>
      <selection pane="topLeft" activeCell="A1" sqref="A1"/>
      <selection pane="bottomLeft"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2726</v>
      </c>
      <c r="L1" s="279"/>
    </row>
    <row r="2" spans="2:12" s="118" customFormat="1" ht="4.5" customHeight="1" thickBot="1">
      <c r="B2" s="130"/>
      <c r="C2" s="131"/>
      <c r="D2" s="131"/>
      <c r="E2" s="131"/>
      <c r="F2" s="131"/>
      <c r="G2" s="131"/>
      <c r="H2" s="131"/>
      <c r="I2" s="131"/>
      <c r="J2" s="131"/>
      <c r="K2" s="438"/>
      <c r="L2" s="438"/>
    </row>
    <row r="3" spans="2:12" ht="30" customHeight="1" thickBot="1">
      <c r="B3" s="444" t="str">
        <f>IF(RIGHT(K13,2)="06","Vrsta posla: 707","Vrsta posla 708")</f>
        <v>Vrsta posla 708</v>
      </c>
      <c r="C3" s="445"/>
      <c r="D3" s="132"/>
      <c r="E3" s="132"/>
      <c r="F3" s="108"/>
      <c r="G3" s="108"/>
      <c r="H3" s="108"/>
      <c r="I3" s="108"/>
      <c r="J3" s="108"/>
      <c r="K3" s="446" t="s">
        <v>2373</v>
      </c>
      <c r="L3" s="447"/>
    </row>
    <row r="4" spans="2:12" ht="30" customHeight="1">
      <c r="B4" s="439" t="s">
        <v>2058</v>
      </c>
      <c r="C4" s="440"/>
      <c r="D4" s="440"/>
      <c r="E4" s="440"/>
      <c r="F4" s="440"/>
      <c r="G4" s="440"/>
      <c r="H4" s="440"/>
      <c r="I4" s="440"/>
      <c r="J4" s="440"/>
      <c r="K4" s="440"/>
      <c r="L4" s="440"/>
    </row>
    <row r="5" spans="2:12" ht="9" customHeight="1">
      <c r="B5" s="441"/>
      <c r="C5" s="442"/>
      <c r="D5" s="442"/>
      <c r="E5" s="442"/>
      <c r="F5" s="442"/>
      <c r="G5" s="442"/>
      <c r="H5" s="442"/>
      <c r="I5" s="442"/>
      <c r="J5" s="442"/>
      <c r="K5" s="442"/>
      <c r="L5" s="442"/>
    </row>
    <row r="6" spans="2:16" s="30" customFormat="1" ht="19.5" customHeight="1">
      <c r="B6" s="443" t="str">
        <f>IF(OR(RefStr!J15="",RefStr!J19=""),P7,IF(RefStr!N4=1,"za razdoblje "&amp;TEXT(RefStr!E5,"dd.MM.YYYY.")&amp;" do "&amp;TEXT(RefStr!G5,"dd.MM.YYYY."),P6))</f>
        <v>- ne popunjava se za odabrano razdoblje -</v>
      </c>
      <c r="C6" s="442"/>
      <c r="D6" s="442"/>
      <c r="E6" s="442"/>
      <c r="F6" s="442"/>
      <c r="G6" s="442"/>
      <c r="H6" s="442"/>
      <c r="I6" s="442"/>
      <c r="J6" s="442"/>
      <c r="K6" s="442"/>
      <c r="L6" s="442"/>
      <c r="P6" s="264" t="s">
        <v>1519</v>
      </c>
    </row>
    <row r="7" spans="2:16" s="118" customFormat="1" ht="18" customHeight="1" thickBot="1">
      <c r="B7" s="422" t="s">
        <v>2703</v>
      </c>
      <c r="C7" s="448"/>
      <c r="D7" s="449">
        <f>IF(RefStr!N4=1,IF(RefStr!C7&lt;&gt;"",RefStr!C7,""),"")</f>
      </c>
      <c r="E7" s="450"/>
      <c r="F7" s="450"/>
      <c r="G7" s="450"/>
      <c r="H7" s="450"/>
      <c r="I7" s="450"/>
      <c r="J7" s="450"/>
      <c r="K7" s="450"/>
      <c r="L7" s="450"/>
      <c r="P7" s="27" t="s">
        <v>391</v>
      </c>
    </row>
    <row r="8" spans="2:12" s="118" customFormat="1" ht="18" customHeight="1" thickBot="1">
      <c r="B8" s="422" t="s">
        <v>809</v>
      </c>
      <c r="C8" s="422"/>
      <c r="D8" s="231">
        <f>IF(RefStr!N4=1,IF(RefStr!C9&lt;&gt;"",RefStr!C9,""),"")</f>
      </c>
      <c r="E8" s="121"/>
      <c r="F8" s="128" t="s">
        <v>812</v>
      </c>
      <c r="G8" s="429">
        <f>IF(RefStr!N4=1,IF(RefStr!E9&lt;&gt;"",RefStr!E9,""),"")</f>
      </c>
      <c r="H8" s="430"/>
      <c r="I8" s="430"/>
      <c r="J8" s="430"/>
      <c r="K8" s="430"/>
      <c r="L8" s="430"/>
    </row>
    <row r="9" spans="2:12" s="118" customFormat="1" ht="18" customHeight="1" thickBot="1">
      <c r="B9" s="422" t="s">
        <v>2704</v>
      </c>
      <c r="C9" s="422"/>
      <c r="D9" s="429">
        <f>IF(RefStr!N4=1,IF(RefStr!C11&lt;&gt;"",RefStr!C11,""),"")</f>
      </c>
      <c r="E9" s="429"/>
      <c r="F9" s="429"/>
      <c r="G9" s="429"/>
      <c r="H9" s="429"/>
      <c r="I9" s="429"/>
      <c r="J9" s="429"/>
      <c r="K9" s="429"/>
      <c r="L9" s="429"/>
    </row>
    <row r="10" spans="2:12" s="118" customFormat="1" ht="18" customHeight="1" thickBot="1">
      <c r="B10" s="422" t="s">
        <v>334</v>
      </c>
      <c r="C10" s="422" t="s">
        <v>1657</v>
      </c>
      <c r="D10" s="434">
        <f>IF(RefStr!N4=1,IF(RefStr!C13&lt;&gt;"",RefStr!C13,""),"")</f>
      </c>
      <c r="E10" s="435"/>
      <c r="F10" s="435"/>
      <c r="G10" s="122"/>
      <c r="H10" s="122"/>
      <c r="I10" s="136"/>
      <c r="J10" s="128" t="s">
        <v>1541</v>
      </c>
      <c r="K10" s="227">
        <f>IF(RefStr!N4=1,IF(RefStr!J9&lt;&gt;"",RefStr!J9,""),"")</f>
      </c>
      <c r="L10" s="136"/>
    </row>
    <row r="11" spans="2:12" s="118" customFormat="1" ht="18" customHeight="1" thickBot="1">
      <c r="B11" s="399" t="s">
        <v>2706</v>
      </c>
      <c r="C11" s="400"/>
      <c r="D11" s="120">
        <f>IF(RefStr!N4=1,IF(RefStr!C15&lt;&gt;"",RefStr!C15,""),"")</f>
      </c>
      <c r="E11" s="232" t="str">
        <f>IF(RefStr!D15&lt;&gt;"",RefStr!D15,"")</f>
        <v>Djelatnosti ostalih članskih organizacija, d. n.</v>
      </c>
      <c r="F11" s="123"/>
      <c r="G11" s="136"/>
      <c r="H11" s="136"/>
      <c r="I11" s="137"/>
      <c r="J11" s="208" t="s">
        <v>2329</v>
      </c>
      <c r="K11" s="226">
        <f>IF(RefStr!N4=1,IF(RefStr!J11&lt;&gt;"",RefStr!J11,""),"")</f>
      </c>
      <c r="L11" s="136"/>
    </row>
    <row r="12" spans="2:12" s="118" customFormat="1" ht="18" customHeight="1" thickBot="1">
      <c r="B12" s="422" t="s">
        <v>1659</v>
      </c>
      <c r="C12" s="400"/>
      <c r="D12" s="124">
        <f>IF(RefStr!N4=1,IF(RefStr!C17&lt;&gt;"",RefStr!C17,""),"")</f>
      </c>
      <c r="E12" s="233" t="str">
        <f>IF(RefStr!D17&lt;&gt;"",RefStr!D17,"")</f>
        <v>Grad/općina: ČAKOVEC</v>
      </c>
      <c r="F12" s="125"/>
      <c r="G12" s="122"/>
      <c r="H12" s="122"/>
      <c r="I12" s="126"/>
      <c r="J12" s="208" t="s">
        <v>1542</v>
      </c>
      <c r="K12" s="423">
        <f>IF(RefStr!N4=1,IF(RefStr!J13&lt;&gt;"",RefStr!J13,""),"")</f>
      </c>
      <c r="L12" s="424"/>
    </row>
    <row r="13" spans="2:12" s="118" customFormat="1" ht="18" customHeight="1" thickBot="1">
      <c r="B13" s="136"/>
      <c r="C13" s="127"/>
      <c r="D13" s="262"/>
      <c r="E13" s="263"/>
      <c r="F13" s="263"/>
      <c r="G13" s="263"/>
      <c r="H13" s="263"/>
      <c r="I13" s="399" t="s">
        <v>1658</v>
      </c>
      <c r="J13" s="400"/>
      <c r="K13" s="133">
        <f>IF(RefStr!N4=1,IF(RefStr!J15&lt;&gt;"",RefStr!J15,""),"")</f>
      </c>
      <c r="L13" s="136"/>
    </row>
    <row r="14" spans="2:12" s="118" customFormat="1" ht="18" customHeight="1" thickBot="1">
      <c r="B14" s="128"/>
      <c r="C14" s="128"/>
      <c r="D14" s="263"/>
      <c r="E14" s="263"/>
      <c r="F14" s="263"/>
      <c r="G14" s="263"/>
      <c r="H14" s="263"/>
      <c r="I14" s="138"/>
      <c r="J14" s="208" t="s">
        <v>2705</v>
      </c>
      <c r="K14" s="230">
        <f>IF(RefStr!N4=1,IF(RefStr!J17&lt;&gt;"",RefStr!J17,""),"")</f>
      </c>
      <c r="L14" s="129"/>
    </row>
    <row r="15" spans="2:12"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row>
    <row r="16" spans="2:12" ht="45">
      <c r="B16" s="90" t="s">
        <v>2746</v>
      </c>
      <c r="C16" s="387" t="s">
        <v>811</v>
      </c>
      <c r="D16" s="387"/>
      <c r="E16" s="387"/>
      <c r="F16" s="387"/>
      <c r="G16" s="388"/>
      <c r="H16" s="388"/>
      <c r="I16" s="86" t="s">
        <v>810</v>
      </c>
      <c r="J16" s="87" t="s">
        <v>2709</v>
      </c>
      <c r="K16" s="88" t="s">
        <v>2924</v>
      </c>
      <c r="L16" s="89" t="s">
        <v>2239</v>
      </c>
    </row>
    <row r="17" spans="2:12" ht="12.75">
      <c r="B17" s="72">
        <v>1</v>
      </c>
      <c r="C17" s="405">
        <v>2</v>
      </c>
      <c r="D17" s="406"/>
      <c r="E17" s="406"/>
      <c r="F17" s="406"/>
      <c r="G17" s="406"/>
      <c r="H17" s="406"/>
      <c r="I17" s="73">
        <v>3</v>
      </c>
      <c r="J17" s="73">
        <v>4</v>
      </c>
      <c r="K17" s="72">
        <v>5</v>
      </c>
      <c r="L17" s="72">
        <v>6</v>
      </c>
    </row>
    <row r="18" spans="2:12" ht="12.75">
      <c r="B18" s="382" t="s">
        <v>653</v>
      </c>
      <c r="C18" s="383"/>
      <c r="D18" s="383"/>
      <c r="E18" s="383"/>
      <c r="F18" s="383"/>
      <c r="G18" s="383"/>
      <c r="H18" s="383"/>
      <c r="I18" s="383"/>
      <c r="J18" s="383"/>
      <c r="K18" s="383"/>
      <c r="L18" s="384"/>
    </row>
    <row r="19" spans="2:12" ht="12.75" customHeight="1">
      <c r="B19" s="283">
        <v>3</v>
      </c>
      <c r="C19" s="392" t="s">
        <v>896</v>
      </c>
      <c r="D19" s="393"/>
      <c r="E19" s="393"/>
      <c r="F19" s="393"/>
      <c r="G19" s="393"/>
      <c r="H19" s="394"/>
      <c r="I19" s="140">
        <v>1</v>
      </c>
      <c r="J19" s="272">
        <f>J20+J23+J26+J29+J42+J58+J67</f>
        <v>0</v>
      </c>
      <c r="K19" s="272">
        <f>K20+K23+K26+K29+K42+K58+K67</f>
        <v>0</v>
      </c>
      <c r="L19" s="78" t="str">
        <f>IF(J19&gt;0,IF(K19/J19&gt;=100,"&gt;&gt;100",K19/J19*100),"-")</f>
        <v>-</v>
      </c>
    </row>
    <row r="20" spans="2:12" ht="12.75">
      <c r="B20" s="284">
        <v>31</v>
      </c>
      <c r="C20" s="386" t="s">
        <v>2928</v>
      </c>
      <c r="D20" s="386"/>
      <c r="E20" s="386"/>
      <c r="F20" s="386"/>
      <c r="G20" s="386"/>
      <c r="H20" s="386"/>
      <c r="I20" s="142">
        <v>2</v>
      </c>
      <c r="J20" s="273">
        <f>J21+J22</f>
        <v>0</v>
      </c>
      <c r="K20" s="273">
        <f>K21+K22</f>
        <v>0</v>
      </c>
      <c r="L20" s="79" t="str">
        <f>IF(J20&gt;0,IF(K20/J20&gt;=100,"&gt;&gt;100",K20/J20*100),"-")</f>
        <v>-</v>
      </c>
    </row>
    <row r="21" spans="2:12" ht="12.75">
      <c r="B21" s="284">
        <v>3111</v>
      </c>
      <c r="C21" s="386" t="s">
        <v>324</v>
      </c>
      <c r="D21" s="386"/>
      <c r="E21" s="386"/>
      <c r="F21" s="386"/>
      <c r="G21" s="386"/>
      <c r="H21" s="386"/>
      <c r="I21" s="142">
        <v>3</v>
      </c>
      <c r="J21" s="80"/>
      <c r="K21" s="80"/>
      <c r="L21" s="79" t="str">
        <f aca="true" t="shared" si="0" ref="L21:L69">IF(J21&gt;0,IF(K21/J21&gt;=100,"&gt;&gt;100",K21/J21*100),"-")</f>
        <v>-</v>
      </c>
    </row>
    <row r="22" spans="2:12" ht="12.75">
      <c r="B22" s="284">
        <v>3112</v>
      </c>
      <c r="C22" s="386" t="s">
        <v>325</v>
      </c>
      <c r="D22" s="386"/>
      <c r="E22" s="386"/>
      <c r="F22" s="386"/>
      <c r="G22" s="386"/>
      <c r="H22" s="386"/>
      <c r="I22" s="142">
        <v>4</v>
      </c>
      <c r="J22" s="80"/>
      <c r="K22" s="80"/>
      <c r="L22" s="79" t="str">
        <f t="shared" si="0"/>
        <v>-</v>
      </c>
    </row>
    <row r="23" spans="2:12" ht="12.75">
      <c r="B23" s="284">
        <v>32</v>
      </c>
      <c r="C23" s="386" t="s">
        <v>2929</v>
      </c>
      <c r="D23" s="386"/>
      <c r="E23" s="386"/>
      <c r="F23" s="386"/>
      <c r="G23" s="386"/>
      <c r="H23" s="386"/>
      <c r="I23" s="142">
        <v>5</v>
      </c>
      <c r="J23" s="273">
        <f>J24+J25</f>
        <v>0</v>
      </c>
      <c r="K23" s="273">
        <f>K24+K25</f>
        <v>0</v>
      </c>
      <c r="L23" s="79" t="str">
        <f t="shared" si="0"/>
        <v>-</v>
      </c>
    </row>
    <row r="24" spans="2:12" ht="12.75">
      <c r="B24" s="284">
        <v>3211</v>
      </c>
      <c r="C24" s="386" t="s">
        <v>342</v>
      </c>
      <c r="D24" s="386"/>
      <c r="E24" s="386"/>
      <c r="F24" s="386"/>
      <c r="G24" s="386"/>
      <c r="H24" s="386"/>
      <c r="I24" s="142">
        <v>6</v>
      </c>
      <c r="J24" s="80"/>
      <c r="K24" s="80"/>
      <c r="L24" s="79" t="str">
        <f t="shared" si="0"/>
        <v>-</v>
      </c>
    </row>
    <row r="25" spans="2:12" ht="12.75">
      <c r="B25" s="284">
        <v>3212</v>
      </c>
      <c r="C25" s="386" t="s">
        <v>326</v>
      </c>
      <c r="D25" s="386"/>
      <c r="E25" s="386"/>
      <c r="F25" s="386"/>
      <c r="G25" s="386"/>
      <c r="H25" s="386"/>
      <c r="I25" s="142">
        <v>7</v>
      </c>
      <c r="J25" s="80"/>
      <c r="K25" s="80"/>
      <c r="L25" s="79" t="str">
        <f t="shared" si="0"/>
        <v>-</v>
      </c>
    </row>
    <row r="26" spans="2:12" ht="12.75">
      <c r="B26" s="284">
        <v>33</v>
      </c>
      <c r="C26" s="386" t="s">
        <v>2930</v>
      </c>
      <c r="D26" s="386"/>
      <c r="E26" s="386"/>
      <c r="F26" s="386"/>
      <c r="G26" s="386"/>
      <c r="H26" s="386"/>
      <c r="I26" s="142">
        <v>8</v>
      </c>
      <c r="J26" s="273">
        <f>J27+J28</f>
        <v>0</v>
      </c>
      <c r="K26" s="273">
        <f>K27+K28</f>
        <v>0</v>
      </c>
      <c r="L26" s="79" t="str">
        <f t="shared" si="0"/>
        <v>-</v>
      </c>
    </row>
    <row r="27" spans="2:12" ht="12.75">
      <c r="B27" s="284">
        <v>3311</v>
      </c>
      <c r="C27" s="386" t="s">
        <v>327</v>
      </c>
      <c r="D27" s="386"/>
      <c r="E27" s="386"/>
      <c r="F27" s="386"/>
      <c r="G27" s="386"/>
      <c r="H27" s="386"/>
      <c r="I27" s="142">
        <v>9</v>
      </c>
      <c r="J27" s="80"/>
      <c r="K27" s="80"/>
      <c r="L27" s="79" t="str">
        <f t="shared" si="0"/>
        <v>-</v>
      </c>
    </row>
    <row r="28" spans="2:12" ht="12.75">
      <c r="B28" s="284">
        <v>3312</v>
      </c>
      <c r="C28" s="386" t="s">
        <v>328</v>
      </c>
      <c r="D28" s="386"/>
      <c r="E28" s="386"/>
      <c r="F28" s="386"/>
      <c r="G28" s="386"/>
      <c r="H28" s="386"/>
      <c r="I28" s="142">
        <v>10</v>
      </c>
      <c r="J28" s="80"/>
      <c r="K28" s="80"/>
      <c r="L28" s="79" t="str">
        <f t="shared" si="0"/>
        <v>-</v>
      </c>
    </row>
    <row r="29" spans="2:12" ht="12.75">
      <c r="B29" s="284">
        <v>34</v>
      </c>
      <c r="C29" s="386" t="s">
        <v>2931</v>
      </c>
      <c r="D29" s="386"/>
      <c r="E29" s="386"/>
      <c r="F29" s="386"/>
      <c r="G29" s="386"/>
      <c r="H29" s="386"/>
      <c r="I29" s="142">
        <v>11</v>
      </c>
      <c r="J29" s="273">
        <f>J30+J39</f>
        <v>0</v>
      </c>
      <c r="K29" s="273">
        <f>K30+K39</f>
        <v>0</v>
      </c>
      <c r="L29" s="79" t="str">
        <f t="shared" si="0"/>
        <v>-</v>
      </c>
    </row>
    <row r="30" spans="2:12" ht="12.75">
      <c r="B30" s="284">
        <v>341</v>
      </c>
      <c r="C30" s="386" t="s">
        <v>2932</v>
      </c>
      <c r="D30" s="386"/>
      <c r="E30" s="386"/>
      <c r="F30" s="386"/>
      <c r="G30" s="386"/>
      <c r="H30" s="386"/>
      <c r="I30" s="142">
        <v>12</v>
      </c>
      <c r="J30" s="273">
        <f>SUM(J31:J38)</f>
        <v>0</v>
      </c>
      <c r="K30" s="273">
        <f>SUM(K31:K38)</f>
        <v>0</v>
      </c>
      <c r="L30" s="79" t="str">
        <f t="shared" si="0"/>
        <v>-</v>
      </c>
    </row>
    <row r="31" spans="2:12" ht="12.75">
      <c r="B31" s="284">
        <v>3411</v>
      </c>
      <c r="C31" s="386" t="s">
        <v>329</v>
      </c>
      <c r="D31" s="386"/>
      <c r="E31" s="386"/>
      <c r="F31" s="386"/>
      <c r="G31" s="386"/>
      <c r="H31" s="386"/>
      <c r="I31" s="142">
        <v>13</v>
      </c>
      <c r="J31" s="80"/>
      <c r="K31" s="80"/>
      <c r="L31" s="79" t="str">
        <f t="shared" si="0"/>
        <v>-</v>
      </c>
    </row>
    <row r="32" spans="2:12" ht="12.75">
      <c r="B32" s="284">
        <v>3412</v>
      </c>
      <c r="C32" s="386" t="s">
        <v>330</v>
      </c>
      <c r="D32" s="386"/>
      <c r="E32" s="386"/>
      <c r="F32" s="386"/>
      <c r="G32" s="386"/>
      <c r="H32" s="386"/>
      <c r="I32" s="142">
        <v>14</v>
      </c>
      <c r="J32" s="80"/>
      <c r="K32" s="80"/>
      <c r="L32" s="79" t="str">
        <f t="shared" si="0"/>
        <v>-</v>
      </c>
    </row>
    <row r="33" spans="2:12" ht="12.75">
      <c r="B33" s="284">
        <v>3413</v>
      </c>
      <c r="C33" s="386" t="s">
        <v>331</v>
      </c>
      <c r="D33" s="386"/>
      <c r="E33" s="386"/>
      <c r="F33" s="386"/>
      <c r="G33" s="386"/>
      <c r="H33" s="386"/>
      <c r="I33" s="142">
        <v>15</v>
      </c>
      <c r="J33" s="80"/>
      <c r="K33" s="80"/>
      <c r="L33" s="79" t="str">
        <f t="shared" si="0"/>
        <v>-</v>
      </c>
    </row>
    <row r="34" spans="2:12" ht="12.75">
      <c r="B34" s="284">
        <v>3414</v>
      </c>
      <c r="C34" s="386" t="s">
        <v>332</v>
      </c>
      <c r="D34" s="386"/>
      <c r="E34" s="386"/>
      <c r="F34" s="386"/>
      <c r="G34" s="386"/>
      <c r="H34" s="386"/>
      <c r="I34" s="142">
        <v>16</v>
      </c>
      <c r="J34" s="80"/>
      <c r="K34" s="80"/>
      <c r="L34" s="79" t="str">
        <f t="shared" si="0"/>
        <v>-</v>
      </c>
    </row>
    <row r="35" spans="2:12" ht="12.75">
      <c r="B35" s="284">
        <v>3415</v>
      </c>
      <c r="C35" s="386" t="s">
        <v>333</v>
      </c>
      <c r="D35" s="386"/>
      <c r="E35" s="386"/>
      <c r="F35" s="386"/>
      <c r="G35" s="386"/>
      <c r="H35" s="386"/>
      <c r="I35" s="142">
        <v>17</v>
      </c>
      <c r="J35" s="80"/>
      <c r="K35" s="80"/>
      <c r="L35" s="79" t="str">
        <f t="shared" si="0"/>
        <v>-</v>
      </c>
    </row>
    <row r="36" spans="2:12" ht="12.75">
      <c r="B36" s="284">
        <v>3416</v>
      </c>
      <c r="C36" s="386" t="s">
        <v>2646</v>
      </c>
      <c r="D36" s="386"/>
      <c r="E36" s="386"/>
      <c r="F36" s="386"/>
      <c r="G36" s="386"/>
      <c r="H36" s="386"/>
      <c r="I36" s="142">
        <v>18</v>
      </c>
      <c r="J36" s="80"/>
      <c r="K36" s="80"/>
      <c r="L36" s="79" t="str">
        <f t="shared" si="0"/>
        <v>-</v>
      </c>
    </row>
    <row r="37" spans="2:12" ht="12.75">
      <c r="B37" s="284">
        <v>3417</v>
      </c>
      <c r="C37" s="397" t="s">
        <v>2647</v>
      </c>
      <c r="D37" s="397"/>
      <c r="E37" s="397"/>
      <c r="F37" s="397"/>
      <c r="G37" s="397"/>
      <c r="H37" s="397"/>
      <c r="I37" s="142">
        <v>19</v>
      </c>
      <c r="J37" s="80"/>
      <c r="K37" s="80"/>
      <c r="L37" s="79" t="str">
        <f t="shared" si="0"/>
        <v>-</v>
      </c>
    </row>
    <row r="38" spans="2:12" ht="12.75">
      <c r="B38" s="284">
        <v>3418</v>
      </c>
      <c r="C38" s="386" t="s">
        <v>2648</v>
      </c>
      <c r="D38" s="386"/>
      <c r="E38" s="386"/>
      <c r="F38" s="386"/>
      <c r="G38" s="386"/>
      <c r="H38" s="386"/>
      <c r="I38" s="142">
        <v>20</v>
      </c>
      <c r="J38" s="80"/>
      <c r="K38" s="80"/>
      <c r="L38" s="79" t="str">
        <f t="shared" si="0"/>
        <v>-</v>
      </c>
    </row>
    <row r="39" spans="2:12" ht="12.75">
      <c r="B39" s="284">
        <v>342</v>
      </c>
      <c r="C39" s="386" t="s">
        <v>1510</v>
      </c>
      <c r="D39" s="386"/>
      <c r="E39" s="386"/>
      <c r="F39" s="386"/>
      <c r="G39" s="386"/>
      <c r="H39" s="386"/>
      <c r="I39" s="142">
        <v>21</v>
      </c>
      <c r="J39" s="273">
        <f>J40+J41</f>
        <v>0</v>
      </c>
      <c r="K39" s="273">
        <f>K40+K41</f>
        <v>0</v>
      </c>
      <c r="L39" s="79" t="str">
        <f t="shared" si="0"/>
        <v>-</v>
      </c>
    </row>
    <row r="40" spans="2:12" ht="12.75">
      <c r="B40" s="284">
        <v>3421</v>
      </c>
      <c r="C40" s="386" t="s">
        <v>2649</v>
      </c>
      <c r="D40" s="386"/>
      <c r="E40" s="386"/>
      <c r="F40" s="386"/>
      <c r="G40" s="386"/>
      <c r="H40" s="386"/>
      <c r="I40" s="142">
        <v>22</v>
      </c>
      <c r="J40" s="80"/>
      <c r="K40" s="80"/>
      <c r="L40" s="79" t="str">
        <f t="shared" si="0"/>
        <v>-</v>
      </c>
    </row>
    <row r="41" spans="2:12" ht="12.75">
      <c r="B41" s="284">
        <v>3422</v>
      </c>
      <c r="C41" s="386" t="s">
        <v>2650</v>
      </c>
      <c r="D41" s="386"/>
      <c r="E41" s="386"/>
      <c r="F41" s="386"/>
      <c r="G41" s="386"/>
      <c r="H41" s="386"/>
      <c r="I41" s="142">
        <v>23</v>
      </c>
      <c r="J41" s="80"/>
      <c r="K41" s="80"/>
      <c r="L41" s="79" t="str">
        <f t="shared" si="0"/>
        <v>-</v>
      </c>
    </row>
    <row r="42" spans="2:12" ht="12.75" customHeight="1">
      <c r="B42" s="284">
        <v>35</v>
      </c>
      <c r="C42" s="395" t="s">
        <v>897</v>
      </c>
      <c r="D42" s="380"/>
      <c r="E42" s="380"/>
      <c r="F42" s="380"/>
      <c r="G42" s="380"/>
      <c r="H42" s="381"/>
      <c r="I42" s="142">
        <v>24</v>
      </c>
      <c r="J42" s="273">
        <f>J43+J48+J51+J54+J55</f>
        <v>0</v>
      </c>
      <c r="K42" s="273">
        <f>K43+K48+K51+K54+K55</f>
        <v>0</v>
      </c>
      <c r="L42" s="79" t="str">
        <f t="shared" si="0"/>
        <v>-</v>
      </c>
    </row>
    <row r="43" spans="2:12" ht="12.75" customHeight="1">
      <c r="B43" s="284">
        <v>351</v>
      </c>
      <c r="C43" s="396" t="s">
        <v>889</v>
      </c>
      <c r="D43" s="396"/>
      <c r="E43" s="396"/>
      <c r="F43" s="396"/>
      <c r="G43" s="396"/>
      <c r="H43" s="396"/>
      <c r="I43" s="142">
        <v>25</v>
      </c>
      <c r="J43" s="273">
        <f>SUM(J44:J47)</f>
        <v>0</v>
      </c>
      <c r="K43" s="273">
        <f>SUM(K44:K47)</f>
        <v>0</v>
      </c>
      <c r="L43" s="79" t="str">
        <f t="shared" si="0"/>
        <v>-</v>
      </c>
    </row>
    <row r="44" spans="2:12" ht="12.75">
      <c r="B44" s="284">
        <v>3511</v>
      </c>
      <c r="C44" s="386" t="s">
        <v>2651</v>
      </c>
      <c r="D44" s="386"/>
      <c r="E44" s="386"/>
      <c r="F44" s="386"/>
      <c r="G44" s="386"/>
      <c r="H44" s="386"/>
      <c r="I44" s="142">
        <v>26</v>
      </c>
      <c r="J44" s="80"/>
      <c r="K44" s="80"/>
      <c r="L44" s="79" t="str">
        <f t="shared" si="0"/>
        <v>-</v>
      </c>
    </row>
    <row r="45" spans="2:12" ht="12.75">
      <c r="B45" s="284">
        <v>3512</v>
      </c>
      <c r="C45" s="386" t="s">
        <v>2652</v>
      </c>
      <c r="D45" s="386"/>
      <c r="E45" s="386"/>
      <c r="F45" s="386"/>
      <c r="G45" s="386"/>
      <c r="H45" s="386"/>
      <c r="I45" s="142">
        <v>27</v>
      </c>
      <c r="J45" s="80"/>
      <c r="K45" s="80"/>
      <c r="L45" s="79" t="str">
        <f t="shared" si="0"/>
        <v>-</v>
      </c>
    </row>
    <row r="46" spans="2:12" ht="12.75" customHeight="1">
      <c r="B46" s="284">
        <v>3513</v>
      </c>
      <c r="C46" s="396" t="s">
        <v>885</v>
      </c>
      <c r="D46" s="396"/>
      <c r="E46" s="396"/>
      <c r="F46" s="396"/>
      <c r="G46" s="396"/>
      <c r="H46" s="396"/>
      <c r="I46" s="142">
        <v>28</v>
      </c>
      <c r="J46" s="80"/>
      <c r="K46" s="80"/>
      <c r="L46" s="79" t="str">
        <f>IF(J46&gt;0,IF(K46/J46&gt;=100,"&gt;&gt;100",K46/J46*100),"-")</f>
        <v>-</v>
      </c>
    </row>
    <row r="47" spans="2:12" ht="24.75" customHeight="1">
      <c r="B47" s="284">
        <v>3514</v>
      </c>
      <c r="C47" s="396" t="s">
        <v>886</v>
      </c>
      <c r="D47" s="396"/>
      <c r="E47" s="396"/>
      <c r="F47" s="396"/>
      <c r="G47" s="396"/>
      <c r="H47" s="396"/>
      <c r="I47" s="142">
        <v>29</v>
      </c>
      <c r="J47" s="80"/>
      <c r="K47" s="80"/>
      <c r="L47" s="79" t="str">
        <f>IF(J47&gt;0,IF(K47/J47&gt;=100,"&gt;&gt;100",K47/J47*100),"-")</f>
        <v>-</v>
      </c>
    </row>
    <row r="48" spans="2:12" ht="12.75" customHeight="1">
      <c r="B48" s="284">
        <v>352</v>
      </c>
      <c r="C48" s="398" t="s">
        <v>888</v>
      </c>
      <c r="D48" s="398"/>
      <c r="E48" s="398"/>
      <c r="F48" s="398"/>
      <c r="G48" s="398"/>
      <c r="H48" s="398"/>
      <c r="I48" s="142">
        <v>30</v>
      </c>
      <c r="J48" s="273">
        <f>J49+J50</f>
        <v>0</v>
      </c>
      <c r="K48" s="273">
        <f>K49+K50</f>
        <v>0</v>
      </c>
      <c r="L48" s="79" t="str">
        <f t="shared" si="0"/>
        <v>-</v>
      </c>
    </row>
    <row r="49" spans="2:12" ht="12.75">
      <c r="B49" s="284">
        <v>3521</v>
      </c>
      <c r="C49" s="396" t="s">
        <v>1415</v>
      </c>
      <c r="D49" s="396"/>
      <c r="E49" s="396"/>
      <c r="F49" s="396"/>
      <c r="G49" s="396"/>
      <c r="H49" s="396"/>
      <c r="I49" s="142">
        <v>31</v>
      </c>
      <c r="J49" s="80"/>
      <c r="K49" s="80"/>
      <c r="L49" s="79" t="str">
        <f>IF(J49&gt;0,IF(K49/J49&gt;=100,"&gt;&gt;100",K49/J49*100),"-")</f>
        <v>-</v>
      </c>
    </row>
    <row r="50" spans="2:12" ht="12.75">
      <c r="B50" s="284">
        <v>3522</v>
      </c>
      <c r="C50" s="396" t="s">
        <v>887</v>
      </c>
      <c r="D50" s="396"/>
      <c r="E50" s="396"/>
      <c r="F50" s="396"/>
      <c r="G50" s="396"/>
      <c r="H50" s="396"/>
      <c r="I50" s="142">
        <v>32</v>
      </c>
      <c r="J50" s="80"/>
      <c r="K50" s="80"/>
      <c r="L50" s="79" t="str">
        <f>IF(J50&gt;0,IF(K50/J50&gt;=100,"&gt;&gt;100",K50/J50*100),"-")</f>
        <v>-</v>
      </c>
    </row>
    <row r="51" spans="2:12" ht="12.75" customHeight="1">
      <c r="B51" s="284">
        <v>353</v>
      </c>
      <c r="C51" s="396" t="s">
        <v>890</v>
      </c>
      <c r="D51" s="396"/>
      <c r="E51" s="396"/>
      <c r="F51" s="396"/>
      <c r="G51" s="396"/>
      <c r="H51" s="396"/>
      <c r="I51" s="142">
        <v>33</v>
      </c>
      <c r="J51" s="273">
        <f>J52+J53</f>
        <v>0</v>
      </c>
      <c r="K51" s="273">
        <f>K52+K53</f>
        <v>0</v>
      </c>
      <c r="L51" s="79" t="str">
        <f t="shared" si="0"/>
        <v>-</v>
      </c>
    </row>
    <row r="52" spans="2:12" ht="12.75" customHeight="1">
      <c r="B52" s="284">
        <v>3531</v>
      </c>
      <c r="C52" s="396" t="s">
        <v>288</v>
      </c>
      <c r="D52" s="396"/>
      <c r="E52" s="396"/>
      <c r="F52" s="396"/>
      <c r="G52" s="396"/>
      <c r="H52" s="396"/>
      <c r="I52" s="142">
        <v>34</v>
      </c>
      <c r="J52" s="80"/>
      <c r="K52" s="80"/>
      <c r="L52" s="79" t="str">
        <f t="shared" si="0"/>
        <v>-</v>
      </c>
    </row>
    <row r="53" spans="2:12" ht="12.75" customHeight="1">
      <c r="B53" s="284">
        <v>3532</v>
      </c>
      <c r="C53" s="396" t="s">
        <v>891</v>
      </c>
      <c r="D53" s="396"/>
      <c r="E53" s="396"/>
      <c r="F53" s="396"/>
      <c r="G53" s="396"/>
      <c r="H53" s="396"/>
      <c r="I53" s="142">
        <v>35</v>
      </c>
      <c r="J53" s="80"/>
      <c r="K53" s="80"/>
      <c r="L53" s="79" t="str">
        <f t="shared" si="0"/>
        <v>-</v>
      </c>
    </row>
    <row r="54" spans="2:12" ht="12.75">
      <c r="B54" s="284">
        <v>354</v>
      </c>
      <c r="C54" s="386" t="s">
        <v>289</v>
      </c>
      <c r="D54" s="386"/>
      <c r="E54" s="386"/>
      <c r="F54" s="386"/>
      <c r="G54" s="386"/>
      <c r="H54" s="386"/>
      <c r="I54" s="142">
        <v>36</v>
      </c>
      <c r="J54" s="80"/>
      <c r="K54" s="80"/>
      <c r="L54" s="79" t="str">
        <f t="shared" si="0"/>
        <v>-</v>
      </c>
    </row>
    <row r="55" spans="2:12" ht="12.75" customHeight="1">
      <c r="B55" s="284">
        <v>355</v>
      </c>
      <c r="C55" s="396" t="s">
        <v>892</v>
      </c>
      <c r="D55" s="396"/>
      <c r="E55" s="396"/>
      <c r="F55" s="396"/>
      <c r="G55" s="396"/>
      <c r="H55" s="396"/>
      <c r="I55" s="142">
        <v>37</v>
      </c>
      <c r="J55" s="273">
        <f>J56+J57</f>
        <v>0</v>
      </c>
      <c r="K55" s="273">
        <f>K56+K57</f>
        <v>0</v>
      </c>
      <c r="L55" s="79" t="str">
        <f t="shared" si="0"/>
        <v>-</v>
      </c>
    </row>
    <row r="56" spans="2:12" ht="12.75" customHeight="1">
      <c r="B56" s="284">
        <v>3551</v>
      </c>
      <c r="C56" s="396" t="s">
        <v>290</v>
      </c>
      <c r="D56" s="396"/>
      <c r="E56" s="396"/>
      <c r="F56" s="396"/>
      <c r="G56" s="396"/>
      <c r="H56" s="396"/>
      <c r="I56" s="142">
        <v>38</v>
      </c>
      <c r="J56" s="80"/>
      <c r="K56" s="80"/>
      <c r="L56" s="79" t="str">
        <f>IF(J56&gt;0,IF(K56/J56&gt;=100,"&gt;&gt;100",K56/J56*100),"-")</f>
        <v>-</v>
      </c>
    </row>
    <row r="57" spans="2:12" ht="12.75" customHeight="1">
      <c r="B57" s="284">
        <v>3552</v>
      </c>
      <c r="C57" s="396" t="s">
        <v>893</v>
      </c>
      <c r="D57" s="396"/>
      <c r="E57" s="396"/>
      <c r="F57" s="396"/>
      <c r="G57" s="396"/>
      <c r="H57" s="396"/>
      <c r="I57" s="142">
        <v>39</v>
      </c>
      <c r="J57" s="80"/>
      <c r="K57" s="80"/>
      <c r="L57" s="79" t="str">
        <f>IF(J57&gt;0,IF(K57/J57&gt;=100,"&gt;&gt;100",K57/J57*100),"-")</f>
        <v>-</v>
      </c>
    </row>
    <row r="58" spans="2:12" ht="12.75" customHeight="1">
      <c r="B58" s="284">
        <v>36</v>
      </c>
      <c r="C58" s="395" t="s">
        <v>898</v>
      </c>
      <c r="D58" s="380"/>
      <c r="E58" s="380"/>
      <c r="F58" s="380"/>
      <c r="G58" s="380"/>
      <c r="H58" s="381"/>
      <c r="I58" s="142">
        <v>40</v>
      </c>
      <c r="J58" s="273">
        <f>J59+J62+J63</f>
        <v>0</v>
      </c>
      <c r="K58" s="273">
        <f>K59+K62+K63</f>
        <v>0</v>
      </c>
      <c r="L58" s="79" t="str">
        <f t="shared" si="0"/>
        <v>-</v>
      </c>
    </row>
    <row r="59" spans="2:12" ht="12.75" customHeight="1">
      <c r="B59" s="284">
        <v>361</v>
      </c>
      <c r="C59" s="395" t="s">
        <v>899</v>
      </c>
      <c r="D59" s="380"/>
      <c r="E59" s="380"/>
      <c r="F59" s="380"/>
      <c r="G59" s="380"/>
      <c r="H59" s="381"/>
      <c r="I59" s="142">
        <v>41</v>
      </c>
      <c r="J59" s="273">
        <f>J60+J61</f>
        <v>0</v>
      </c>
      <c r="K59" s="273">
        <f>K60+K61</f>
        <v>0</v>
      </c>
      <c r="L59" s="79" t="str">
        <f t="shared" si="0"/>
        <v>-</v>
      </c>
    </row>
    <row r="60" spans="2:12" ht="12.75">
      <c r="B60" s="284">
        <v>3611</v>
      </c>
      <c r="C60" s="386" t="s">
        <v>2653</v>
      </c>
      <c r="D60" s="386"/>
      <c r="E60" s="386"/>
      <c r="F60" s="386"/>
      <c r="G60" s="386"/>
      <c r="H60" s="386"/>
      <c r="I60" s="142">
        <v>42</v>
      </c>
      <c r="J60" s="80"/>
      <c r="K60" s="80"/>
      <c r="L60" s="79" t="str">
        <f t="shared" si="0"/>
        <v>-</v>
      </c>
    </row>
    <row r="61" spans="2:12" ht="12.75">
      <c r="B61" s="284">
        <v>3612</v>
      </c>
      <c r="C61" s="386" t="s">
        <v>2654</v>
      </c>
      <c r="D61" s="386"/>
      <c r="E61" s="386"/>
      <c r="F61" s="386"/>
      <c r="G61" s="386"/>
      <c r="H61" s="386"/>
      <c r="I61" s="142">
        <v>43</v>
      </c>
      <c r="J61" s="80"/>
      <c r="K61" s="80"/>
      <c r="L61" s="79" t="str">
        <f t="shared" si="0"/>
        <v>-</v>
      </c>
    </row>
    <row r="62" spans="2:12" ht="12.75">
      <c r="B62" s="284">
        <v>362</v>
      </c>
      <c r="C62" s="386" t="s">
        <v>291</v>
      </c>
      <c r="D62" s="386"/>
      <c r="E62" s="386"/>
      <c r="F62" s="386"/>
      <c r="G62" s="386"/>
      <c r="H62" s="386"/>
      <c r="I62" s="142">
        <v>44</v>
      </c>
      <c r="J62" s="80"/>
      <c r="K62" s="80"/>
      <c r="L62" s="79" t="str">
        <f t="shared" si="0"/>
        <v>-</v>
      </c>
    </row>
    <row r="63" spans="2:12" ht="12.75" customHeight="1">
      <c r="B63" s="284">
        <v>363</v>
      </c>
      <c r="C63" s="395" t="s">
        <v>900</v>
      </c>
      <c r="D63" s="380"/>
      <c r="E63" s="380"/>
      <c r="F63" s="380"/>
      <c r="G63" s="380"/>
      <c r="H63" s="381"/>
      <c r="I63" s="142">
        <v>45</v>
      </c>
      <c r="J63" s="273">
        <f>SUM(J64:J66)</f>
        <v>0</v>
      </c>
      <c r="K63" s="273">
        <f>SUM(K64:K66)</f>
        <v>0</v>
      </c>
      <c r="L63" s="79" t="str">
        <f t="shared" si="0"/>
        <v>-</v>
      </c>
    </row>
    <row r="64" spans="2:12" ht="12.75">
      <c r="B64" s="284">
        <v>3631</v>
      </c>
      <c r="C64" s="386" t="s">
        <v>2655</v>
      </c>
      <c r="D64" s="386"/>
      <c r="E64" s="386"/>
      <c r="F64" s="386"/>
      <c r="G64" s="386"/>
      <c r="H64" s="386"/>
      <c r="I64" s="142">
        <v>46</v>
      </c>
      <c r="J64" s="80"/>
      <c r="K64" s="80"/>
      <c r="L64" s="79" t="str">
        <f t="shared" si="0"/>
        <v>-</v>
      </c>
    </row>
    <row r="65" spans="2:12" ht="12.75">
      <c r="B65" s="284">
        <v>3632</v>
      </c>
      <c r="C65" s="386" t="s">
        <v>2164</v>
      </c>
      <c r="D65" s="386"/>
      <c r="E65" s="386"/>
      <c r="F65" s="386"/>
      <c r="G65" s="386"/>
      <c r="H65" s="386"/>
      <c r="I65" s="142">
        <v>47</v>
      </c>
      <c r="J65" s="80"/>
      <c r="K65" s="80"/>
      <c r="L65" s="79" t="str">
        <f t="shared" si="0"/>
        <v>-</v>
      </c>
    </row>
    <row r="66" spans="2:12" ht="12.75">
      <c r="B66" s="284">
        <v>3633</v>
      </c>
      <c r="C66" s="386" t="s">
        <v>2165</v>
      </c>
      <c r="D66" s="386"/>
      <c r="E66" s="386"/>
      <c r="F66" s="386"/>
      <c r="G66" s="386"/>
      <c r="H66" s="386"/>
      <c r="I66" s="142">
        <v>48</v>
      </c>
      <c r="J66" s="80"/>
      <c r="K66" s="80"/>
      <c r="L66" s="79" t="str">
        <f t="shared" si="0"/>
        <v>-</v>
      </c>
    </row>
    <row r="67" spans="2:12" ht="12.75" customHeight="1">
      <c r="B67" s="284">
        <v>37</v>
      </c>
      <c r="C67" s="402" t="s">
        <v>901</v>
      </c>
      <c r="D67" s="403"/>
      <c r="E67" s="403"/>
      <c r="F67" s="403"/>
      <c r="G67" s="403"/>
      <c r="H67" s="404"/>
      <c r="I67" s="142">
        <v>49</v>
      </c>
      <c r="J67" s="273">
        <f>SUM(J68:J71)</f>
        <v>0</v>
      </c>
      <c r="K67" s="273">
        <f>SUM(K68:K71)</f>
        <v>0</v>
      </c>
      <c r="L67" s="79" t="str">
        <f t="shared" si="0"/>
        <v>-</v>
      </c>
    </row>
    <row r="68" spans="2:12" ht="12.75">
      <c r="B68" s="284">
        <v>3711</v>
      </c>
      <c r="C68" s="386" t="s">
        <v>3031</v>
      </c>
      <c r="D68" s="386"/>
      <c r="E68" s="386"/>
      <c r="F68" s="386"/>
      <c r="G68" s="386"/>
      <c r="H68" s="386"/>
      <c r="I68" s="142">
        <v>50</v>
      </c>
      <c r="J68" s="80"/>
      <c r="K68" s="80"/>
      <c r="L68" s="79" t="str">
        <f t="shared" si="0"/>
        <v>-</v>
      </c>
    </row>
    <row r="69" spans="2:12" ht="12.75">
      <c r="B69" s="284">
        <v>3712</v>
      </c>
      <c r="C69" s="386" t="s">
        <v>3032</v>
      </c>
      <c r="D69" s="386"/>
      <c r="E69" s="386"/>
      <c r="F69" s="386"/>
      <c r="G69" s="386"/>
      <c r="H69" s="386"/>
      <c r="I69" s="142">
        <v>51</v>
      </c>
      <c r="J69" s="80"/>
      <c r="K69" s="80"/>
      <c r="L69" s="79" t="str">
        <f t="shared" si="0"/>
        <v>-</v>
      </c>
    </row>
    <row r="70" spans="2:12" ht="12.75" customHeight="1">
      <c r="B70" s="284">
        <v>3713</v>
      </c>
      <c r="C70" s="402" t="s">
        <v>895</v>
      </c>
      <c r="D70" s="403"/>
      <c r="E70" s="403"/>
      <c r="F70" s="403"/>
      <c r="G70" s="403"/>
      <c r="H70" s="404"/>
      <c r="I70" s="142">
        <v>52</v>
      </c>
      <c r="J70" s="80"/>
      <c r="K70" s="80"/>
      <c r="L70" s="79" t="str">
        <f>IF(J70&gt;0,IF(K70/J70&gt;=100,"&gt;&gt;100",K70/J70*100),"-")</f>
        <v>-</v>
      </c>
    </row>
    <row r="71" spans="2:12" ht="12.75" customHeight="1">
      <c r="B71" s="285">
        <v>3714</v>
      </c>
      <c r="C71" s="402" t="s">
        <v>894</v>
      </c>
      <c r="D71" s="403"/>
      <c r="E71" s="403"/>
      <c r="F71" s="403"/>
      <c r="G71" s="403"/>
      <c r="H71" s="404"/>
      <c r="I71" s="142">
        <v>53</v>
      </c>
      <c r="J71" s="81"/>
      <c r="K71" s="81"/>
      <c r="L71" s="82" t="str">
        <f>IF(J71&gt;0,IF(K71/J71&gt;=100,"&gt;&gt;100",K71/J71*100),"-")</f>
        <v>-</v>
      </c>
    </row>
    <row r="72" spans="2:12" ht="12.75">
      <c r="B72" s="382" t="s">
        <v>654</v>
      </c>
      <c r="C72" s="383"/>
      <c r="D72" s="383"/>
      <c r="E72" s="383"/>
      <c r="F72" s="383"/>
      <c r="G72" s="383"/>
      <c r="H72" s="383"/>
      <c r="I72" s="383"/>
      <c r="J72" s="383"/>
      <c r="K72" s="383"/>
      <c r="L72" s="384"/>
    </row>
    <row r="73" spans="2:12" ht="12.75" customHeight="1">
      <c r="B73" s="139" t="s">
        <v>2710</v>
      </c>
      <c r="C73" s="407" t="s">
        <v>902</v>
      </c>
      <c r="D73" s="407"/>
      <c r="E73" s="407"/>
      <c r="F73" s="407"/>
      <c r="G73" s="407"/>
      <c r="H73" s="408"/>
      <c r="I73" s="140">
        <v>54</v>
      </c>
      <c r="J73" s="272">
        <f>J74+J86+J127+J128+J139+J147+J158</f>
        <v>0</v>
      </c>
      <c r="K73" s="272">
        <f>K74+K86+K127+K128+K139+K147+K158</f>
        <v>0</v>
      </c>
      <c r="L73" s="78" t="str">
        <f aca="true" t="shared" si="1" ref="L73:L99">IF(J73&gt;0,IF(K73/J73&gt;=100,"&gt;&gt;100",K73/J73*100),"-")</f>
        <v>-</v>
      </c>
    </row>
    <row r="74" spans="2:12" ht="12.75" customHeight="1">
      <c r="B74" s="141" t="s">
        <v>2711</v>
      </c>
      <c r="C74" s="380" t="s">
        <v>903</v>
      </c>
      <c r="D74" s="380"/>
      <c r="E74" s="380"/>
      <c r="F74" s="380"/>
      <c r="G74" s="380"/>
      <c r="H74" s="381"/>
      <c r="I74" s="142">
        <v>55</v>
      </c>
      <c r="J74" s="273">
        <f>J75+J80+J81</f>
        <v>0</v>
      </c>
      <c r="K74" s="273">
        <f>K75+K80+K81</f>
        <v>0</v>
      </c>
      <c r="L74" s="79" t="str">
        <f t="shared" si="1"/>
        <v>-</v>
      </c>
    </row>
    <row r="75" spans="2:12" ht="12.75" customHeight="1">
      <c r="B75" s="141">
        <v>411</v>
      </c>
      <c r="C75" s="380" t="s">
        <v>904</v>
      </c>
      <c r="D75" s="380"/>
      <c r="E75" s="380"/>
      <c r="F75" s="380"/>
      <c r="G75" s="380"/>
      <c r="H75" s="381"/>
      <c r="I75" s="142">
        <v>56</v>
      </c>
      <c r="J75" s="273">
        <f>SUM(J76:J79)</f>
        <v>0</v>
      </c>
      <c r="K75" s="273">
        <f>SUM(K76:K79)</f>
        <v>0</v>
      </c>
      <c r="L75" s="79" t="str">
        <f t="shared" si="1"/>
        <v>-</v>
      </c>
    </row>
    <row r="76" spans="2:12" ht="12.75">
      <c r="B76" s="141">
        <v>4111</v>
      </c>
      <c r="C76" s="378" t="s">
        <v>2166</v>
      </c>
      <c r="D76" s="378"/>
      <c r="E76" s="378"/>
      <c r="F76" s="378"/>
      <c r="G76" s="378"/>
      <c r="H76" s="378"/>
      <c r="I76" s="142">
        <v>57</v>
      </c>
      <c r="J76" s="80"/>
      <c r="K76" s="80"/>
      <c r="L76" s="79" t="str">
        <f t="shared" si="1"/>
        <v>-</v>
      </c>
    </row>
    <row r="77" spans="2:12" ht="12.75">
      <c r="B77" s="141">
        <v>4112</v>
      </c>
      <c r="C77" s="378" t="s">
        <v>2167</v>
      </c>
      <c r="D77" s="378"/>
      <c r="E77" s="378"/>
      <c r="F77" s="378"/>
      <c r="G77" s="378"/>
      <c r="H77" s="378"/>
      <c r="I77" s="142">
        <v>58</v>
      </c>
      <c r="J77" s="80"/>
      <c r="K77" s="80"/>
      <c r="L77" s="79" t="str">
        <f t="shared" si="1"/>
        <v>-</v>
      </c>
    </row>
    <row r="78" spans="2:12" ht="12.75">
      <c r="B78" s="141">
        <v>4113</v>
      </c>
      <c r="C78" s="378" t="s">
        <v>2168</v>
      </c>
      <c r="D78" s="378"/>
      <c r="E78" s="378"/>
      <c r="F78" s="378"/>
      <c r="G78" s="378"/>
      <c r="H78" s="378"/>
      <c r="I78" s="142">
        <v>59</v>
      </c>
      <c r="J78" s="80"/>
      <c r="K78" s="80"/>
      <c r="L78" s="79" t="str">
        <f t="shared" si="1"/>
        <v>-</v>
      </c>
    </row>
    <row r="79" spans="2:12" ht="12.75">
      <c r="B79" s="141">
        <v>4114</v>
      </c>
      <c r="C79" s="378" t="s">
        <v>2169</v>
      </c>
      <c r="D79" s="378"/>
      <c r="E79" s="378"/>
      <c r="F79" s="378"/>
      <c r="G79" s="378"/>
      <c r="H79" s="378"/>
      <c r="I79" s="142">
        <v>60</v>
      </c>
      <c r="J79" s="80"/>
      <c r="K79" s="80"/>
      <c r="L79" s="79" t="str">
        <f t="shared" si="1"/>
        <v>-</v>
      </c>
    </row>
    <row r="80" spans="2:12" ht="12.75">
      <c r="B80" s="141">
        <v>412</v>
      </c>
      <c r="C80" s="378" t="s">
        <v>292</v>
      </c>
      <c r="D80" s="378"/>
      <c r="E80" s="378"/>
      <c r="F80" s="378"/>
      <c r="G80" s="378"/>
      <c r="H80" s="378"/>
      <c r="I80" s="142">
        <v>61</v>
      </c>
      <c r="J80" s="80"/>
      <c r="K80" s="80"/>
      <c r="L80" s="79" t="str">
        <f t="shared" si="1"/>
        <v>-</v>
      </c>
    </row>
    <row r="81" spans="2:12" ht="12.75" customHeight="1">
      <c r="B81" s="141">
        <v>413</v>
      </c>
      <c r="C81" s="380" t="s">
        <v>905</v>
      </c>
      <c r="D81" s="380"/>
      <c r="E81" s="380"/>
      <c r="F81" s="380"/>
      <c r="G81" s="380"/>
      <c r="H81" s="381"/>
      <c r="I81" s="142">
        <v>62</v>
      </c>
      <c r="J81" s="273">
        <f>SUM(J82:J85)</f>
        <v>0</v>
      </c>
      <c r="K81" s="273">
        <f>SUM(K82:K85)</f>
        <v>0</v>
      </c>
      <c r="L81" s="79" t="str">
        <f t="shared" si="1"/>
        <v>-</v>
      </c>
    </row>
    <row r="82" spans="2:12" ht="12.75">
      <c r="B82" s="141">
        <v>4131</v>
      </c>
      <c r="C82" s="378" t="s">
        <v>2170</v>
      </c>
      <c r="D82" s="378"/>
      <c r="E82" s="378"/>
      <c r="F82" s="378"/>
      <c r="G82" s="378"/>
      <c r="H82" s="378"/>
      <c r="I82" s="142">
        <v>63</v>
      </c>
      <c r="J82" s="80"/>
      <c r="K82" s="80"/>
      <c r="L82" s="79" t="str">
        <f t="shared" si="1"/>
        <v>-</v>
      </c>
    </row>
    <row r="83" spans="2:12" ht="12.75">
      <c r="B83" s="141">
        <v>4132</v>
      </c>
      <c r="C83" s="378" t="s">
        <v>2171</v>
      </c>
      <c r="D83" s="378"/>
      <c r="E83" s="378"/>
      <c r="F83" s="378"/>
      <c r="G83" s="378"/>
      <c r="H83" s="378"/>
      <c r="I83" s="142">
        <v>64</v>
      </c>
      <c r="J83" s="80"/>
      <c r="K83" s="80"/>
      <c r="L83" s="79" t="str">
        <f t="shared" si="1"/>
        <v>-</v>
      </c>
    </row>
    <row r="84" spans="2:12" ht="12.75">
      <c r="B84" s="141">
        <v>4133</v>
      </c>
      <c r="C84" s="378" t="s">
        <v>399</v>
      </c>
      <c r="D84" s="378"/>
      <c r="E84" s="378"/>
      <c r="F84" s="378"/>
      <c r="G84" s="378"/>
      <c r="H84" s="378"/>
      <c r="I84" s="142">
        <v>65</v>
      </c>
      <c r="J84" s="80"/>
      <c r="K84" s="80"/>
      <c r="L84" s="79" t="str">
        <f t="shared" si="1"/>
        <v>-</v>
      </c>
    </row>
    <row r="85" spans="2:12" ht="12.75">
      <c r="B85" s="141">
        <v>4134</v>
      </c>
      <c r="C85" s="378" t="s">
        <v>400</v>
      </c>
      <c r="D85" s="378"/>
      <c r="E85" s="378"/>
      <c r="F85" s="378"/>
      <c r="G85" s="378"/>
      <c r="H85" s="378"/>
      <c r="I85" s="142">
        <v>66</v>
      </c>
      <c r="J85" s="80"/>
      <c r="K85" s="80"/>
      <c r="L85" s="79" t="str">
        <f t="shared" si="1"/>
        <v>-</v>
      </c>
    </row>
    <row r="86" spans="2:12" ht="12.75" customHeight="1">
      <c r="B86" s="141">
        <v>42</v>
      </c>
      <c r="C86" s="380" t="s">
        <v>906</v>
      </c>
      <c r="D86" s="380"/>
      <c r="E86" s="380"/>
      <c r="F86" s="380"/>
      <c r="G86" s="380"/>
      <c r="H86" s="381"/>
      <c r="I86" s="142">
        <v>67</v>
      </c>
      <c r="J86" s="273">
        <f>J87+J91+J96+J101+J106+J116+J121</f>
        <v>0</v>
      </c>
      <c r="K86" s="273">
        <f>K87+K91+K96+K101+K106+K116+K121</f>
        <v>0</v>
      </c>
      <c r="L86" s="79" t="str">
        <f t="shared" si="1"/>
        <v>-</v>
      </c>
    </row>
    <row r="87" spans="2:12" ht="12.75" customHeight="1">
      <c r="B87" s="141">
        <v>421</v>
      </c>
      <c r="C87" s="380" t="s">
        <v>907</v>
      </c>
      <c r="D87" s="380"/>
      <c r="E87" s="380"/>
      <c r="F87" s="380"/>
      <c r="G87" s="380"/>
      <c r="H87" s="381"/>
      <c r="I87" s="142">
        <v>68</v>
      </c>
      <c r="J87" s="273">
        <f>SUM(J88:J90)</f>
        <v>0</v>
      </c>
      <c r="K87" s="273">
        <f>SUM(K88:K90)</f>
        <v>0</v>
      </c>
      <c r="L87" s="79" t="str">
        <f t="shared" si="1"/>
        <v>-</v>
      </c>
    </row>
    <row r="88" spans="2:12" ht="12.75">
      <c r="B88" s="141">
        <v>4211</v>
      </c>
      <c r="C88" s="378" t="s">
        <v>2712</v>
      </c>
      <c r="D88" s="378"/>
      <c r="E88" s="378"/>
      <c r="F88" s="378"/>
      <c r="G88" s="378"/>
      <c r="H88" s="378"/>
      <c r="I88" s="142">
        <v>69</v>
      </c>
      <c r="J88" s="80"/>
      <c r="K88" s="80"/>
      <c r="L88" s="79" t="str">
        <f t="shared" si="1"/>
        <v>-</v>
      </c>
    </row>
    <row r="89" spans="2:12" ht="12.75">
      <c r="B89" s="141">
        <v>4212</v>
      </c>
      <c r="C89" s="378" t="s">
        <v>639</v>
      </c>
      <c r="D89" s="378"/>
      <c r="E89" s="378"/>
      <c r="F89" s="378"/>
      <c r="G89" s="378"/>
      <c r="H89" s="378"/>
      <c r="I89" s="142">
        <v>70</v>
      </c>
      <c r="J89" s="80"/>
      <c r="K89" s="80"/>
      <c r="L89" s="79" t="str">
        <f t="shared" si="1"/>
        <v>-</v>
      </c>
    </row>
    <row r="90" spans="2:12" ht="12.75">
      <c r="B90" s="141">
        <v>4213</v>
      </c>
      <c r="C90" s="378" t="s">
        <v>293</v>
      </c>
      <c r="D90" s="378"/>
      <c r="E90" s="378"/>
      <c r="F90" s="378"/>
      <c r="G90" s="378"/>
      <c r="H90" s="378"/>
      <c r="I90" s="142">
        <v>71</v>
      </c>
      <c r="J90" s="80"/>
      <c r="K90" s="80"/>
      <c r="L90" s="79" t="str">
        <f t="shared" si="1"/>
        <v>-</v>
      </c>
    </row>
    <row r="91" spans="2:12" ht="12.75">
      <c r="B91" s="141">
        <v>422</v>
      </c>
      <c r="C91" s="454" t="s">
        <v>908</v>
      </c>
      <c r="D91" s="455"/>
      <c r="E91" s="455"/>
      <c r="F91" s="455"/>
      <c r="G91" s="455"/>
      <c r="H91" s="456"/>
      <c r="I91" s="142">
        <v>72</v>
      </c>
      <c r="J91" s="273">
        <f>SUM(J92:J95)</f>
        <v>0</v>
      </c>
      <c r="K91" s="273">
        <f>SUM(K92:K95)</f>
        <v>0</v>
      </c>
      <c r="L91" s="79" t="str">
        <f t="shared" si="1"/>
        <v>-</v>
      </c>
    </row>
    <row r="92" spans="2:12" ht="12.75">
      <c r="B92" s="141">
        <v>4221</v>
      </c>
      <c r="C92" s="378" t="s">
        <v>294</v>
      </c>
      <c r="D92" s="378"/>
      <c r="E92" s="378"/>
      <c r="F92" s="378"/>
      <c r="G92" s="378"/>
      <c r="H92" s="378"/>
      <c r="I92" s="142">
        <v>73</v>
      </c>
      <c r="J92" s="80"/>
      <c r="K92" s="80"/>
      <c r="L92" s="79" t="str">
        <f t="shared" si="1"/>
        <v>-</v>
      </c>
    </row>
    <row r="93" spans="2:12" ht="12.75">
      <c r="B93" s="141">
        <v>4222</v>
      </c>
      <c r="C93" s="378" t="s">
        <v>295</v>
      </c>
      <c r="D93" s="378"/>
      <c r="E93" s="378"/>
      <c r="F93" s="378"/>
      <c r="G93" s="378"/>
      <c r="H93" s="378"/>
      <c r="I93" s="142">
        <v>74</v>
      </c>
      <c r="J93" s="80"/>
      <c r="K93" s="80"/>
      <c r="L93" s="79" t="str">
        <f t="shared" si="1"/>
        <v>-</v>
      </c>
    </row>
    <row r="94" spans="2:12" ht="12.75">
      <c r="B94" s="141">
        <v>4223</v>
      </c>
      <c r="C94" s="378" t="s">
        <v>296</v>
      </c>
      <c r="D94" s="378"/>
      <c r="E94" s="378"/>
      <c r="F94" s="378"/>
      <c r="G94" s="378"/>
      <c r="H94" s="378"/>
      <c r="I94" s="142">
        <v>75</v>
      </c>
      <c r="J94" s="80"/>
      <c r="K94" s="80"/>
      <c r="L94" s="79" t="str">
        <f t="shared" si="1"/>
        <v>-</v>
      </c>
    </row>
    <row r="95" spans="2:12" ht="12.75">
      <c r="B95" s="141">
        <v>4224</v>
      </c>
      <c r="C95" s="378" t="s">
        <v>297</v>
      </c>
      <c r="D95" s="378"/>
      <c r="E95" s="378"/>
      <c r="F95" s="378"/>
      <c r="G95" s="378"/>
      <c r="H95" s="378"/>
      <c r="I95" s="142">
        <v>76</v>
      </c>
      <c r="J95" s="80"/>
      <c r="K95" s="80"/>
      <c r="L95" s="79" t="str">
        <f t="shared" si="1"/>
        <v>-</v>
      </c>
    </row>
    <row r="96" spans="2:12" ht="12.75" customHeight="1">
      <c r="B96" s="141">
        <v>423</v>
      </c>
      <c r="C96" s="378" t="s">
        <v>909</v>
      </c>
      <c r="D96" s="378"/>
      <c r="E96" s="378"/>
      <c r="F96" s="378"/>
      <c r="G96" s="378"/>
      <c r="H96" s="378"/>
      <c r="I96" s="142">
        <v>77</v>
      </c>
      <c r="J96" s="273">
        <f>SUM(J97:J100)</f>
        <v>0</v>
      </c>
      <c r="K96" s="273">
        <f>SUM(K97:K100)</f>
        <v>0</v>
      </c>
      <c r="L96" s="79" t="str">
        <f t="shared" si="1"/>
        <v>-</v>
      </c>
    </row>
    <row r="97" spans="2:12" ht="12.75">
      <c r="B97" s="141">
        <v>4231</v>
      </c>
      <c r="C97" s="378" t="s">
        <v>298</v>
      </c>
      <c r="D97" s="378"/>
      <c r="E97" s="378"/>
      <c r="F97" s="378"/>
      <c r="G97" s="378"/>
      <c r="H97" s="378"/>
      <c r="I97" s="142">
        <v>78</v>
      </c>
      <c r="J97" s="80"/>
      <c r="K97" s="80"/>
      <c r="L97" s="79" t="str">
        <f t="shared" si="1"/>
        <v>-</v>
      </c>
    </row>
    <row r="98" spans="2:12" ht="12.75">
      <c r="B98" s="141">
        <v>4232</v>
      </c>
      <c r="C98" s="378" t="s">
        <v>295</v>
      </c>
      <c r="D98" s="378"/>
      <c r="E98" s="378"/>
      <c r="F98" s="378"/>
      <c r="G98" s="378"/>
      <c r="H98" s="378"/>
      <c r="I98" s="142">
        <v>79</v>
      </c>
      <c r="J98" s="80"/>
      <c r="K98" s="80"/>
      <c r="L98" s="79" t="str">
        <f t="shared" si="1"/>
        <v>-</v>
      </c>
    </row>
    <row r="99" spans="2:12" ht="12.75">
      <c r="B99" s="141">
        <v>4233</v>
      </c>
      <c r="C99" s="378" t="s">
        <v>296</v>
      </c>
      <c r="D99" s="378"/>
      <c r="E99" s="378"/>
      <c r="F99" s="378"/>
      <c r="G99" s="378"/>
      <c r="H99" s="378"/>
      <c r="I99" s="142">
        <v>80</v>
      </c>
      <c r="J99" s="80"/>
      <c r="K99" s="80"/>
      <c r="L99" s="79" t="str">
        <f t="shared" si="1"/>
        <v>-</v>
      </c>
    </row>
    <row r="100" spans="2:12" ht="12.75">
      <c r="B100" s="141">
        <v>4234</v>
      </c>
      <c r="C100" s="378" t="s">
        <v>297</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910</v>
      </c>
      <c r="D101" s="378"/>
      <c r="E101" s="378"/>
      <c r="F101" s="378"/>
      <c r="G101" s="378"/>
      <c r="H101" s="378"/>
      <c r="I101" s="142">
        <v>82</v>
      </c>
      <c r="J101" s="273">
        <f>SUM(J102:J105)</f>
        <v>0</v>
      </c>
      <c r="K101" s="273">
        <f>SUM(K102:K105)</f>
        <v>0</v>
      </c>
      <c r="L101" s="79" t="str">
        <f t="shared" si="2"/>
        <v>-</v>
      </c>
    </row>
    <row r="102" spans="2:12" ht="12.75">
      <c r="B102" s="141">
        <v>4241</v>
      </c>
      <c r="C102" s="378" t="s">
        <v>294</v>
      </c>
      <c r="D102" s="378"/>
      <c r="E102" s="378"/>
      <c r="F102" s="378"/>
      <c r="G102" s="378"/>
      <c r="H102" s="378"/>
      <c r="I102" s="142">
        <v>83</v>
      </c>
      <c r="J102" s="80"/>
      <c r="K102" s="80"/>
      <c r="L102" s="79" t="str">
        <f t="shared" si="2"/>
        <v>-</v>
      </c>
    </row>
    <row r="103" spans="2:12" ht="12.75">
      <c r="B103" s="141">
        <v>4242</v>
      </c>
      <c r="C103" s="378" t="s">
        <v>295</v>
      </c>
      <c r="D103" s="378"/>
      <c r="E103" s="378"/>
      <c r="F103" s="378"/>
      <c r="G103" s="378"/>
      <c r="H103" s="378"/>
      <c r="I103" s="142">
        <v>84</v>
      </c>
      <c r="J103" s="80"/>
      <c r="K103" s="80"/>
      <c r="L103" s="79" t="str">
        <f t="shared" si="2"/>
        <v>-</v>
      </c>
    </row>
    <row r="104" spans="2:12" ht="12.75">
      <c r="B104" s="141">
        <v>4243</v>
      </c>
      <c r="C104" s="378" t="s">
        <v>296</v>
      </c>
      <c r="D104" s="378"/>
      <c r="E104" s="378"/>
      <c r="F104" s="378"/>
      <c r="G104" s="378"/>
      <c r="H104" s="378"/>
      <c r="I104" s="142">
        <v>85</v>
      </c>
      <c r="J104" s="80"/>
      <c r="K104" s="80"/>
      <c r="L104" s="79" t="str">
        <f t="shared" si="2"/>
        <v>-</v>
      </c>
    </row>
    <row r="105" spans="2:12" ht="12.75">
      <c r="B105" s="141">
        <v>4244</v>
      </c>
      <c r="C105" s="378" t="s">
        <v>299</v>
      </c>
      <c r="D105" s="378"/>
      <c r="E105" s="378"/>
      <c r="F105" s="378"/>
      <c r="G105" s="378"/>
      <c r="H105" s="378"/>
      <c r="I105" s="142">
        <v>86</v>
      </c>
      <c r="J105" s="80"/>
      <c r="K105" s="80"/>
      <c r="L105" s="79" t="str">
        <f t="shared" si="2"/>
        <v>-</v>
      </c>
    </row>
    <row r="106" spans="2:12" ht="12.75" customHeight="1">
      <c r="B106" s="141">
        <v>425</v>
      </c>
      <c r="C106" s="378" t="s">
        <v>911</v>
      </c>
      <c r="D106" s="378"/>
      <c r="E106" s="378"/>
      <c r="F106" s="378"/>
      <c r="G106" s="378"/>
      <c r="H106" s="378"/>
      <c r="I106" s="142">
        <v>87</v>
      </c>
      <c r="J106" s="273">
        <f>SUM(J107:J115)</f>
        <v>0</v>
      </c>
      <c r="K106" s="273">
        <f>SUM(K107:K115)</f>
        <v>0</v>
      </c>
      <c r="L106" s="79" t="str">
        <f t="shared" si="2"/>
        <v>-</v>
      </c>
    </row>
    <row r="107" spans="2:12" ht="12.75">
      <c r="B107" s="141">
        <v>4251</v>
      </c>
      <c r="C107" s="378" t="s">
        <v>134</v>
      </c>
      <c r="D107" s="378"/>
      <c r="E107" s="378"/>
      <c r="F107" s="378"/>
      <c r="G107" s="378"/>
      <c r="H107" s="378"/>
      <c r="I107" s="142">
        <v>88</v>
      </c>
      <c r="J107" s="80"/>
      <c r="K107" s="80"/>
      <c r="L107" s="79" t="str">
        <f t="shared" si="2"/>
        <v>-</v>
      </c>
    </row>
    <row r="108" spans="2:12" ht="12.75">
      <c r="B108" s="141">
        <v>4252</v>
      </c>
      <c r="C108" s="378" t="s">
        <v>135</v>
      </c>
      <c r="D108" s="378"/>
      <c r="E108" s="378"/>
      <c r="F108" s="378"/>
      <c r="G108" s="378"/>
      <c r="H108" s="378"/>
      <c r="I108" s="142">
        <v>89</v>
      </c>
      <c r="J108" s="80"/>
      <c r="K108" s="80"/>
      <c r="L108" s="79" t="str">
        <f t="shared" si="2"/>
        <v>-</v>
      </c>
    </row>
    <row r="109" spans="2:12" ht="12.75">
      <c r="B109" s="141">
        <v>4253</v>
      </c>
      <c r="C109" s="378" t="s">
        <v>136</v>
      </c>
      <c r="D109" s="378"/>
      <c r="E109" s="378"/>
      <c r="F109" s="378"/>
      <c r="G109" s="378"/>
      <c r="H109" s="378"/>
      <c r="I109" s="142">
        <v>90</v>
      </c>
      <c r="J109" s="80"/>
      <c r="K109" s="80"/>
      <c r="L109" s="79" t="str">
        <f t="shared" si="2"/>
        <v>-</v>
      </c>
    </row>
    <row r="110" spans="2:12" ht="12.75">
      <c r="B110" s="141">
        <v>4254</v>
      </c>
      <c r="C110" s="378" t="s">
        <v>137</v>
      </c>
      <c r="D110" s="378"/>
      <c r="E110" s="378"/>
      <c r="F110" s="378"/>
      <c r="G110" s="378"/>
      <c r="H110" s="378"/>
      <c r="I110" s="142">
        <v>91</v>
      </c>
      <c r="J110" s="80"/>
      <c r="K110" s="80"/>
      <c r="L110" s="79" t="str">
        <f t="shared" si="2"/>
        <v>-</v>
      </c>
    </row>
    <row r="111" spans="2:12" ht="12.75">
      <c r="B111" s="141">
        <v>4255</v>
      </c>
      <c r="C111" s="378" t="s">
        <v>138</v>
      </c>
      <c r="D111" s="378"/>
      <c r="E111" s="378"/>
      <c r="F111" s="378"/>
      <c r="G111" s="378"/>
      <c r="H111" s="378"/>
      <c r="I111" s="142">
        <v>92</v>
      </c>
      <c r="J111" s="80"/>
      <c r="K111" s="80"/>
      <c r="L111" s="79" t="str">
        <f t="shared" si="2"/>
        <v>-</v>
      </c>
    </row>
    <row r="112" spans="2:12" ht="12.75">
      <c r="B112" s="141">
        <v>4256</v>
      </c>
      <c r="C112" s="378" t="s">
        <v>1342</v>
      </c>
      <c r="D112" s="378"/>
      <c r="E112" s="378"/>
      <c r="F112" s="378"/>
      <c r="G112" s="378"/>
      <c r="H112" s="378"/>
      <c r="I112" s="142">
        <v>93</v>
      </c>
      <c r="J112" s="80"/>
      <c r="K112" s="80"/>
      <c r="L112" s="79" t="str">
        <f t="shared" si="2"/>
        <v>-</v>
      </c>
    </row>
    <row r="113" spans="2:12" ht="12.75">
      <c r="B113" s="141">
        <v>4257</v>
      </c>
      <c r="C113" s="378" t="s">
        <v>339</v>
      </c>
      <c r="D113" s="378"/>
      <c r="E113" s="378"/>
      <c r="F113" s="378"/>
      <c r="G113" s="378"/>
      <c r="H113" s="378"/>
      <c r="I113" s="142">
        <v>94</v>
      </c>
      <c r="J113" s="80"/>
      <c r="K113" s="80"/>
      <c r="L113" s="79" t="str">
        <f t="shared" si="2"/>
        <v>-</v>
      </c>
    </row>
    <row r="114" spans="2:12" ht="12.75">
      <c r="B114" s="141">
        <v>4258</v>
      </c>
      <c r="C114" s="378" t="s">
        <v>1343</v>
      </c>
      <c r="D114" s="378"/>
      <c r="E114" s="378"/>
      <c r="F114" s="378"/>
      <c r="G114" s="378"/>
      <c r="H114" s="378"/>
      <c r="I114" s="142">
        <v>95</v>
      </c>
      <c r="J114" s="80"/>
      <c r="K114" s="80"/>
      <c r="L114" s="79" t="str">
        <f t="shared" si="2"/>
        <v>-</v>
      </c>
    </row>
    <row r="115" spans="2:12" ht="12.75">
      <c r="B115" s="141">
        <v>4259</v>
      </c>
      <c r="C115" s="378" t="s">
        <v>1344</v>
      </c>
      <c r="D115" s="378"/>
      <c r="E115" s="378"/>
      <c r="F115" s="378"/>
      <c r="G115" s="378"/>
      <c r="H115" s="378"/>
      <c r="I115" s="142">
        <v>96</v>
      </c>
      <c r="J115" s="80"/>
      <c r="K115" s="80"/>
      <c r="L115" s="79" t="str">
        <f t="shared" si="2"/>
        <v>-</v>
      </c>
    </row>
    <row r="116" spans="2:12" ht="12.75" customHeight="1">
      <c r="B116" s="141">
        <v>426</v>
      </c>
      <c r="C116" s="378" t="s">
        <v>912</v>
      </c>
      <c r="D116" s="378"/>
      <c r="E116" s="378"/>
      <c r="F116" s="378"/>
      <c r="G116" s="378"/>
      <c r="H116" s="378"/>
      <c r="I116" s="142">
        <v>97</v>
      </c>
      <c r="J116" s="273">
        <f>SUM(J117:J120)</f>
        <v>0</v>
      </c>
      <c r="K116" s="273">
        <f>SUM(K117:K120)</f>
        <v>0</v>
      </c>
      <c r="L116" s="79" t="str">
        <f t="shared" si="2"/>
        <v>-</v>
      </c>
    </row>
    <row r="117" spans="2:12" ht="12.75">
      <c r="B117" s="141">
        <v>4261</v>
      </c>
      <c r="C117" s="378" t="s">
        <v>640</v>
      </c>
      <c r="D117" s="378"/>
      <c r="E117" s="378"/>
      <c r="F117" s="378"/>
      <c r="G117" s="378"/>
      <c r="H117" s="378"/>
      <c r="I117" s="142">
        <v>98</v>
      </c>
      <c r="J117" s="80"/>
      <c r="K117" s="80"/>
      <c r="L117" s="79" t="str">
        <f t="shared" si="2"/>
        <v>-</v>
      </c>
    </row>
    <row r="118" spans="2:12" ht="12.75">
      <c r="B118" s="141">
        <v>4262</v>
      </c>
      <c r="C118" s="378" t="s">
        <v>337</v>
      </c>
      <c r="D118" s="378"/>
      <c r="E118" s="378"/>
      <c r="F118" s="378"/>
      <c r="G118" s="378"/>
      <c r="H118" s="378"/>
      <c r="I118" s="142">
        <v>99</v>
      </c>
      <c r="J118" s="80"/>
      <c r="K118" s="80"/>
      <c r="L118" s="79" t="str">
        <f t="shared" si="2"/>
        <v>-</v>
      </c>
    </row>
    <row r="119" spans="2:12" ht="12.75">
      <c r="B119" s="141">
        <v>4263</v>
      </c>
      <c r="C119" s="378" t="s">
        <v>338</v>
      </c>
      <c r="D119" s="378"/>
      <c r="E119" s="378"/>
      <c r="F119" s="378"/>
      <c r="G119" s="378"/>
      <c r="H119" s="378"/>
      <c r="I119" s="142">
        <v>100</v>
      </c>
      <c r="J119" s="80"/>
      <c r="K119" s="80"/>
      <c r="L119" s="79" t="str">
        <f t="shared" si="2"/>
        <v>-</v>
      </c>
    </row>
    <row r="120" spans="2:12" ht="12.75">
      <c r="B120" s="141">
        <v>4264</v>
      </c>
      <c r="C120" s="378" t="s">
        <v>300</v>
      </c>
      <c r="D120" s="378"/>
      <c r="E120" s="378"/>
      <c r="F120" s="378"/>
      <c r="G120" s="378"/>
      <c r="H120" s="378"/>
      <c r="I120" s="142">
        <v>101</v>
      </c>
      <c r="J120" s="80"/>
      <c r="K120" s="80"/>
      <c r="L120" s="79" t="str">
        <f t="shared" si="2"/>
        <v>-</v>
      </c>
    </row>
    <row r="121" spans="2:12" ht="12.75" customHeight="1">
      <c r="B121" s="141">
        <v>429</v>
      </c>
      <c r="C121" s="378" t="s">
        <v>913</v>
      </c>
      <c r="D121" s="378"/>
      <c r="E121" s="378"/>
      <c r="F121" s="378"/>
      <c r="G121" s="378"/>
      <c r="H121" s="378"/>
      <c r="I121" s="142">
        <v>102</v>
      </c>
      <c r="J121" s="273">
        <f>SUM(J122:J126)</f>
        <v>0</v>
      </c>
      <c r="K121" s="273">
        <f>SUM(K122:K126)</f>
        <v>0</v>
      </c>
      <c r="L121" s="79" t="str">
        <f t="shared" si="2"/>
        <v>-</v>
      </c>
    </row>
    <row r="122" spans="2:12" ht="12.75">
      <c r="B122" s="141">
        <v>4291</v>
      </c>
      <c r="C122" s="378" t="s">
        <v>340</v>
      </c>
      <c r="D122" s="378"/>
      <c r="E122" s="378"/>
      <c r="F122" s="378"/>
      <c r="G122" s="378"/>
      <c r="H122" s="378"/>
      <c r="I122" s="142">
        <v>103</v>
      </c>
      <c r="J122" s="80"/>
      <c r="K122" s="80"/>
      <c r="L122" s="79" t="str">
        <f t="shared" si="2"/>
        <v>-</v>
      </c>
    </row>
    <row r="123" spans="2:12" ht="12.75">
      <c r="B123" s="141">
        <v>4292</v>
      </c>
      <c r="C123" s="378" t="s">
        <v>341</v>
      </c>
      <c r="D123" s="378"/>
      <c r="E123" s="378"/>
      <c r="F123" s="378"/>
      <c r="G123" s="378"/>
      <c r="H123" s="378"/>
      <c r="I123" s="142">
        <v>104</v>
      </c>
      <c r="J123" s="80"/>
      <c r="K123" s="80"/>
      <c r="L123" s="79" t="str">
        <f>IF(J123&gt;0,IF(K123/J123&gt;=100,"&gt;&gt;100",K123/J123*100),"-")</f>
        <v>-</v>
      </c>
    </row>
    <row r="124" spans="2:12" ht="12.75">
      <c r="B124" s="141">
        <v>4293</v>
      </c>
      <c r="C124" s="378" t="s">
        <v>342</v>
      </c>
      <c r="D124" s="378"/>
      <c r="E124" s="378"/>
      <c r="F124" s="378"/>
      <c r="G124" s="378"/>
      <c r="H124" s="378"/>
      <c r="I124" s="142">
        <v>105</v>
      </c>
      <c r="J124" s="80"/>
      <c r="K124" s="80"/>
      <c r="L124" s="79" t="str">
        <f t="shared" si="2"/>
        <v>-</v>
      </c>
    </row>
    <row r="125" spans="2:12" ht="12.75">
      <c r="B125" s="141">
        <v>4294</v>
      </c>
      <c r="C125" s="378" t="s">
        <v>301</v>
      </c>
      <c r="D125" s="378"/>
      <c r="E125" s="378"/>
      <c r="F125" s="378"/>
      <c r="G125" s="378"/>
      <c r="H125" s="378"/>
      <c r="I125" s="142">
        <v>106</v>
      </c>
      <c r="J125" s="80"/>
      <c r="K125" s="80"/>
      <c r="L125" s="79" t="str">
        <f t="shared" si="2"/>
        <v>-</v>
      </c>
    </row>
    <row r="126" spans="2:12" ht="12.75">
      <c r="B126" s="141">
        <v>4295</v>
      </c>
      <c r="C126" s="378" t="s">
        <v>302</v>
      </c>
      <c r="D126" s="378"/>
      <c r="E126" s="378"/>
      <c r="F126" s="378"/>
      <c r="G126" s="378"/>
      <c r="H126" s="378"/>
      <c r="I126" s="142">
        <v>107</v>
      </c>
      <c r="J126" s="80"/>
      <c r="K126" s="80"/>
      <c r="L126" s="79" t="str">
        <f t="shared" si="2"/>
        <v>-</v>
      </c>
    </row>
    <row r="127" spans="2:12" ht="12.75">
      <c r="B127" s="141">
        <v>43</v>
      </c>
      <c r="C127" s="378" t="s">
        <v>303</v>
      </c>
      <c r="D127" s="378"/>
      <c r="E127" s="378"/>
      <c r="F127" s="378"/>
      <c r="G127" s="378"/>
      <c r="H127" s="378"/>
      <c r="I127" s="142">
        <v>108</v>
      </c>
      <c r="J127" s="80"/>
      <c r="K127" s="80"/>
      <c r="L127" s="79" t="str">
        <f>IF(J127&gt;0,IF(K127/J127&gt;=100,"&gt;&gt;100",K127/J127*100),"-")</f>
        <v>-</v>
      </c>
    </row>
    <row r="128" spans="2:12" ht="12.75" customHeight="1">
      <c r="B128" s="141">
        <v>44</v>
      </c>
      <c r="C128" s="378" t="s">
        <v>914</v>
      </c>
      <c r="D128" s="378"/>
      <c r="E128" s="378"/>
      <c r="F128" s="378"/>
      <c r="G128" s="378"/>
      <c r="H128" s="378"/>
      <c r="I128" s="142">
        <v>109</v>
      </c>
      <c r="J128" s="273">
        <f>J129+J130+J134</f>
        <v>0</v>
      </c>
      <c r="K128" s="273">
        <f>K129+K130+K134</f>
        <v>0</v>
      </c>
      <c r="L128" s="79" t="str">
        <f t="shared" si="2"/>
        <v>-</v>
      </c>
    </row>
    <row r="129" spans="2:12" ht="12.75">
      <c r="B129" s="141">
        <v>441</v>
      </c>
      <c r="C129" s="378" t="s">
        <v>2889</v>
      </c>
      <c r="D129" s="378"/>
      <c r="E129" s="378"/>
      <c r="F129" s="378"/>
      <c r="G129" s="378"/>
      <c r="H129" s="378"/>
      <c r="I129" s="142">
        <v>110</v>
      </c>
      <c r="J129" s="80"/>
      <c r="K129" s="80"/>
      <c r="L129" s="79" t="str">
        <f t="shared" si="2"/>
        <v>-</v>
      </c>
    </row>
    <row r="130" spans="2:12" ht="12.75" customHeight="1">
      <c r="B130" s="141">
        <v>442</v>
      </c>
      <c r="C130" s="378" t="s">
        <v>915</v>
      </c>
      <c r="D130" s="378"/>
      <c r="E130" s="378"/>
      <c r="F130" s="378"/>
      <c r="G130" s="378"/>
      <c r="H130" s="378"/>
      <c r="I130" s="142">
        <v>111</v>
      </c>
      <c r="J130" s="273">
        <f>SUM(J131:J133)</f>
        <v>0</v>
      </c>
      <c r="K130" s="273">
        <f>SUM(K131:K133)</f>
        <v>0</v>
      </c>
      <c r="L130" s="79" t="str">
        <f t="shared" si="2"/>
        <v>-</v>
      </c>
    </row>
    <row r="131" spans="2:12" ht="12.75">
      <c r="B131" s="141">
        <v>4421</v>
      </c>
      <c r="C131" s="378" t="s">
        <v>1345</v>
      </c>
      <c r="D131" s="378"/>
      <c r="E131" s="378"/>
      <c r="F131" s="378"/>
      <c r="G131" s="378"/>
      <c r="H131" s="378"/>
      <c r="I131" s="142">
        <v>112</v>
      </c>
      <c r="J131" s="80"/>
      <c r="K131" s="80"/>
      <c r="L131" s="79" t="str">
        <f t="shared" si="2"/>
        <v>-</v>
      </c>
    </row>
    <row r="132" spans="2:12" ht="12.75">
      <c r="B132" s="141">
        <v>4422</v>
      </c>
      <c r="C132" s="378" t="s">
        <v>1346</v>
      </c>
      <c r="D132" s="378"/>
      <c r="E132" s="378"/>
      <c r="F132" s="378"/>
      <c r="G132" s="378"/>
      <c r="H132" s="378"/>
      <c r="I132" s="142">
        <v>113</v>
      </c>
      <c r="J132" s="80"/>
      <c r="K132" s="80"/>
      <c r="L132" s="79" t="str">
        <f t="shared" si="2"/>
        <v>-</v>
      </c>
    </row>
    <row r="133" spans="2:12" ht="12.75">
      <c r="B133" s="141">
        <v>4423</v>
      </c>
      <c r="C133" s="378" t="s">
        <v>1347</v>
      </c>
      <c r="D133" s="378"/>
      <c r="E133" s="378"/>
      <c r="F133" s="378"/>
      <c r="G133" s="378"/>
      <c r="H133" s="378"/>
      <c r="I133" s="142">
        <v>114</v>
      </c>
      <c r="J133" s="80"/>
      <c r="K133" s="80"/>
      <c r="L133" s="79" t="str">
        <f t="shared" si="2"/>
        <v>-</v>
      </c>
    </row>
    <row r="134" spans="2:12" ht="12.75" customHeight="1">
      <c r="B134" s="141">
        <v>443</v>
      </c>
      <c r="C134" s="378" t="s">
        <v>916</v>
      </c>
      <c r="D134" s="378"/>
      <c r="E134" s="378"/>
      <c r="F134" s="378"/>
      <c r="G134" s="378"/>
      <c r="H134" s="378"/>
      <c r="I134" s="142">
        <v>115</v>
      </c>
      <c r="J134" s="273">
        <f>SUM(J135:J138)</f>
        <v>0</v>
      </c>
      <c r="K134" s="273">
        <f>SUM(K135:K138)</f>
        <v>0</v>
      </c>
      <c r="L134" s="79" t="str">
        <f t="shared" si="2"/>
        <v>-</v>
      </c>
    </row>
    <row r="135" spans="2:12" ht="12.75">
      <c r="B135" s="141">
        <v>4431</v>
      </c>
      <c r="C135" s="378" t="s">
        <v>343</v>
      </c>
      <c r="D135" s="378"/>
      <c r="E135" s="378"/>
      <c r="F135" s="378"/>
      <c r="G135" s="378"/>
      <c r="H135" s="378"/>
      <c r="I135" s="142">
        <v>116</v>
      </c>
      <c r="J135" s="80"/>
      <c r="K135" s="80"/>
      <c r="L135" s="79" t="str">
        <f t="shared" si="2"/>
        <v>-</v>
      </c>
    </row>
    <row r="136" spans="2:12" ht="12.75">
      <c r="B136" s="141">
        <v>4432</v>
      </c>
      <c r="C136" s="378" t="s">
        <v>1348</v>
      </c>
      <c r="D136" s="378"/>
      <c r="E136" s="378"/>
      <c r="F136" s="378"/>
      <c r="G136" s="378"/>
      <c r="H136" s="378"/>
      <c r="I136" s="142">
        <v>117</v>
      </c>
      <c r="J136" s="80"/>
      <c r="K136" s="80"/>
      <c r="L136" s="79" t="str">
        <f t="shared" si="2"/>
        <v>-</v>
      </c>
    </row>
    <row r="137" spans="2:12" ht="12.75">
      <c r="B137" s="141">
        <v>4433</v>
      </c>
      <c r="C137" s="378" t="s">
        <v>2090</v>
      </c>
      <c r="D137" s="378"/>
      <c r="E137" s="378"/>
      <c r="F137" s="378"/>
      <c r="G137" s="378"/>
      <c r="H137" s="378"/>
      <c r="I137" s="142">
        <v>118</v>
      </c>
      <c r="J137" s="80"/>
      <c r="K137" s="80"/>
      <c r="L137" s="79" t="str">
        <f t="shared" si="2"/>
        <v>-</v>
      </c>
    </row>
    <row r="138" spans="2:12" ht="12.75">
      <c r="B138" s="141">
        <v>4434</v>
      </c>
      <c r="C138" s="378" t="s">
        <v>2091</v>
      </c>
      <c r="D138" s="378"/>
      <c r="E138" s="378"/>
      <c r="F138" s="378"/>
      <c r="G138" s="378"/>
      <c r="H138" s="378"/>
      <c r="I138" s="142">
        <v>119</v>
      </c>
      <c r="J138" s="80"/>
      <c r="K138" s="80"/>
      <c r="L138" s="79" t="str">
        <f t="shared" si="2"/>
        <v>-</v>
      </c>
    </row>
    <row r="139" spans="2:12" ht="12.75" customHeight="1">
      <c r="B139" s="141">
        <v>45</v>
      </c>
      <c r="C139" s="378" t="s">
        <v>917</v>
      </c>
      <c r="D139" s="378"/>
      <c r="E139" s="378"/>
      <c r="F139" s="378"/>
      <c r="G139" s="378"/>
      <c r="H139" s="378"/>
      <c r="I139" s="142">
        <v>120</v>
      </c>
      <c r="J139" s="273">
        <f>J140+J144</f>
        <v>0</v>
      </c>
      <c r="K139" s="273">
        <f>K140+K144</f>
        <v>0</v>
      </c>
      <c r="L139" s="79" t="str">
        <f t="shared" si="2"/>
        <v>-</v>
      </c>
    </row>
    <row r="140" spans="2:12" ht="12.75" customHeight="1">
      <c r="B140" s="141">
        <v>451</v>
      </c>
      <c r="C140" s="378" t="s">
        <v>918</v>
      </c>
      <c r="D140" s="378"/>
      <c r="E140" s="378"/>
      <c r="F140" s="378"/>
      <c r="G140" s="378"/>
      <c r="H140" s="378"/>
      <c r="I140" s="142">
        <v>121</v>
      </c>
      <c r="J140" s="273">
        <f>SUM(J141:J143)</f>
        <v>0</v>
      </c>
      <c r="K140" s="273">
        <f>SUM(K141:K143)</f>
        <v>0</v>
      </c>
      <c r="L140" s="79" t="str">
        <f t="shared" si="2"/>
        <v>-</v>
      </c>
    </row>
    <row r="141" spans="2:12" ht="12.75">
      <c r="B141" s="141">
        <v>4511</v>
      </c>
      <c r="C141" s="378" t="s">
        <v>2092</v>
      </c>
      <c r="D141" s="378"/>
      <c r="E141" s="378"/>
      <c r="F141" s="378"/>
      <c r="G141" s="378"/>
      <c r="H141" s="378"/>
      <c r="I141" s="142">
        <v>122</v>
      </c>
      <c r="J141" s="80"/>
      <c r="K141" s="80"/>
      <c r="L141" s="79" t="str">
        <f t="shared" si="2"/>
        <v>-</v>
      </c>
    </row>
    <row r="142" spans="2:12" ht="12.75">
      <c r="B142" s="141">
        <v>4512</v>
      </c>
      <c r="C142" s="378" t="s">
        <v>2890</v>
      </c>
      <c r="D142" s="378"/>
      <c r="E142" s="378"/>
      <c r="F142" s="378"/>
      <c r="G142" s="378"/>
      <c r="H142" s="378"/>
      <c r="I142" s="142">
        <v>123</v>
      </c>
      <c r="J142" s="80"/>
      <c r="K142" s="80"/>
      <c r="L142" s="79" t="str">
        <f t="shared" si="2"/>
        <v>-</v>
      </c>
    </row>
    <row r="143" spans="2:12" ht="12.75">
      <c r="B143" s="141">
        <v>4513</v>
      </c>
      <c r="C143" s="378" t="s">
        <v>919</v>
      </c>
      <c r="D143" s="378"/>
      <c r="E143" s="378"/>
      <c r="F143" s="378"/>
      <c r="G143" s="378"/>
      <c r="H143" s="378"/>
      <c r="I143" s="142">
        <v>124</v>
      </c>
      <c r="J143" s="80"/>
      <c r="K143" s="80"/>
      <c r="L143" s="79" t="str">
        <f>IF(J143&gt;0,IF(K143/J143&gt;=100,"&gt;&gt;100",K143/J143*100),"-")</f>
        <v>-</v>
      </c>
    </row>
    <row r="144" spans="2:12" ht="12.75" customHeight="1">
      <c r="B144" s="141">
        <v>452</v>
      </c>
      <c r="C144" s="378" t="s">
        <v>921</v>
      </c>
      <c r="D144" s="378"/>
      <c r="E144" s="378"/>
      <c r="F144" s="378"/>
      <c r="G144" s="378"/>
      <c r="H144" s="378"/>
      <c r="I144" s="142">
        <v>125</v>
      </c>
      <c r="J144" s="273">
        <f>J145+J146</f>
        <v>0</v>
      </c>
      <c r="K144" s="273">
        <f>K145+K146</f>
        <v>0</v>
      </c>
      <c r="L144" s="79" t="str">
        <f t="shared" si="2"/>
        <v>-</v>
      </c>
    </row>
    <row r="145" spans="2:12" ht="12.75">
      <c r="B145" s="141">
        <v>4521</v>
      </c>
      <c r="C145" s="378" t="s">
        <v>2891</v>
      </c>
      <c r="D145" s="378"/>
      <c r="E145" s="378"/>
      <c r="F145" s="378"/>
      <c r="G145" s="378"/>
      <c r="H145" s="378"/>
      <c r="I145" s="142">
        <v>126</v>
      </c>
      <c r="J145" s="80"/>
      <c r="K145" s="80"/>
      <c r="L145" s="79" t="str">
        <f>IF(J145&gt;0,IF(K145/J145&gt;=100,"&gt;&gt;100",K145/J145*100),"-")</f>
        <v>-</v>
      </c>
    </row>
    <row r="146" spans="2:12" ht="12.75">
      <c r="B146" s="141">
        <v>4522</v>
      </c>
      <c r="C146" s="378" t="s">
        <v>920</v>
      </c>
      <c r="D146" s="378"/>
      <c r="E146" s="378"/>
      <c r="F146" s="378"/>
      <c r="G146" s="378"/>
      <c r="H146" s="378"/>
      <c r="I146" s="142">
        <v>127</v>
      </c>
      <c r="J146" s="80"/>
      <c r="K146" s="80"/>
      <c r="L146" s="79" t="str">
        <f>IF(J146&gt;0,IF(K146/J146&gt;=100,"&gt;&gt;100",K146/J146*100),"-")</f>
        <v>-</v>
      </c>
    </row>
    <row r="147" spans="2:12" ht="12.75" customHeight="1">
      <c r="B147" s="141">
        <v>46</v>
      </c>
      <c r="C147" s="378" t="s">
        <v>922</v>
      </c>
      <c r="D147" s="378"/>
      <c r="E147" s="378"/>
      <c r="F147" s="378"/>
      <c r="G147" s="378"/>
      <c r="H147" s="378"/>
      <c r="I147" s="142">
        <v>128</v>
      </c>
      <c r="J147" s="273">
        <f>J148+J153</f>
        <v>0</v>
      </c>
      <c r="K147" s="273">
        <f>K148+K153</f>
        <v>0</v>
      </c>
      <c r="L147" s="79" t="str">
        <f t="shared" si="2"/>
        <v>-</v>
      </c>
    </row>
    <row r="148" spans="2:12" ht="12.75" customHeight="1">
      <c r="B148" s="141">
        <v>461</v>
      </c>
      <c r="C148" s="378" t="s">
        <v>923</v>
      </c>
      <c r="D148" s="378"/>
      <c r="E148" s="378"/>
      <c r="F148" s="378"/>
      <c r="G148" s="378"/>
      <c r="H148" s="378"/>
      <c r="I148" s="142">
        <v>129</v>
      </c>
      <c r="J148" s="273">
        <f>SUM(J149:J152)</f>
        <v>0</v>
      </c>
      <c r="K148" s="273">
        <f>SUM(K149:K152)</f>
        <v>0</v>
      </c>
      <c r="L148" s="79" t="str">
        <f t="shared" si="2"/>
        <v>-</v>
      </c>
    </row>
    <row r="149" spans="2:12" ht="12.75">
      <c r="B149" s="141">
        <v>4611</v>
      </c>
      <c r="C149" s="378" t="s">
        <v>2093</v>
      </c>
      <c r="D149" s="378"/>
      <c r="E149" s="378"/>
      <c r="F149" s="378"/>
      <c r="G149" s="378"/>
      <c r="H149" s="378"/>
      <c r="I149" s="142">
        <v>130</v>
      </c>
      <c r="J149" s="80"/>
      <c r="K149" s="80"/>
      <c r="L149" s="79" t="str">
        <f t="shared" si="2"/>
        <v>-</v>
      </c>
    </row>
    <row r="150" spans="2:12" ht="12.75">
      <c r="B150" s="141">
        <v>4612</v>
      </c>
      <c r="C150" s="378" t="s">
        <v>2094</v>
      </c>
      <c r="D150" s="378"/>
      <c r="E150" s="378"/>
      <c r="F150" s="378"/>
      <c r="G150" s="378"/>
      <c r="H150" s="378"/>
      <c r="I150" s="142">
        <v>131</v>
      </c>
      <c r="J150" s="80"/>
      <c r="K150" s="80"/>
      <c r="L150" s="79" t="str">
        <f t="shared" si="2"/>
        <v>-</v>
      </c>
    </row>
    <row r="151" spans="2:12" ht="12.75">
      <c r="B151" s="141">
        <v>4613</v>
      </c>
      <c r="C151" s="378" t="s">
        <v>2892</v>
      </c>
      <c r="D151" s="378"/>
      <c r="E151" s="378"/>
      <c r="F151" s="378"/>
      <c r="G151" s="378"/>
      <c r="H151" s="378"/>
      <c r="I151" s="142">
        <v>132</v>
      </c>
      <c r="J151" s="80"/>
      <c r="K151" s="80"/>
      <c r="L151" s="79" t="str">
        <f t="shared" si="2"/>
        <v>-</v>
      </c>
    </row>
    <row r="152" spans="2:12" ht="12.75">
      <c r="B152" s="141">
        <v>4614</v>
      </c>
      <c r="C152" s="378" t="s">
        <v>2095</v>
      </c>
      <c r="D152" s="378"/>
      <c r="E152" s="378"/>
      <c r="F152" s="378"/>
      <c r="G152" s="378"/>
      <c r="H152" s="378"/>
      <c r="I152" s="142">
        <v>133</v>
      </c>
      <c r="J152" s="80"/>
      <c r="K152" s="80"/>
      <c r="L152" s="79" t="str">
        <f t="shared" si="2"/>
        <v>-</v>
      </c>
    </row>
    <row r="153" spans="2:12" ht="12.75" customHeight="1">
      <c r="B153" s="141">
        <v>462</v>
      </c>
      <c r="C153" s="378" t="s">
        <v>924</v>
      </c>
      <c r="D153" s="378"/>
      <c r="E153" s="378"/>
      <c r="F153" s="378"/>
      <c r="G153" s="378"/>
      <c r="H153" s="378"/>
      <c r="I153" s="142">
        <v>134</v>
      </c>
      <c r="J153" s="273">
        <f>SUM(J154:J157)</f>
        <v>0</v>
      </c>
      <c r="K153" s="273">
        <f>SUM(K154:K157)</f>
        <v>0</v>
      </c>
      <c r="L153" s="79" t="str">
        <f t="shared" si="2"/>
        <v>-</v>
      </c>
    </row>
    <row r="154" spans="2:12" ht="12.75">
      <c r="B154" s="141">
        <v>4621</v>
      </c>
      <c r="C154" s="378" t="s">
        <v>2096</v>
      </c>
      <c r="D154" s="378"/>
      <c r="E154" s="378"/>
      <c r="F154" s="378"/>
      <c r="G154" s="378"/>
      <c r="H154" s="378"/>
      <c r="I154" s="142">
        <v>135</v>
      </c>
      <c r="J154" s="80"/>
      <c r="K154" s="80"/>
      <c r="L154" s="79" t="str">
        <f t="shared" si="2"/>
        <v>-</v>
      </c>
    </row>
    <row r="155" spans="2:12" ht="12.75">
      <c r="B155" s="141">
        <v>4622</v>
      </c>
      <c r="C155" s="378" t="s">
        <v>2097</v>
      </c>
      <c r="D155" s="378"/>
      <c r="E155" s="378"/>
      <c r="F155" s="378"/>
      <c r="G155" s="378"/>
      <c r="H155" s="378"/>
      <c r="I155" s="142">
        <v>136</v>
      </c>
      <c r="J155" s="80"/>
      <c r="K155" s="80"/>
      <c r="L155" s="79" t="str">
        <f>IF(J155&gt;0,IF(K155/J155&gt;=100,"&gt;&gt;100",K155/J155*100),"-")</f>
        <v>-</v>
      </c>
    </row>
    <row r="156" spans="2:12" ht="12.75">
      <c r="B156" s="141">
        <v>4623</v>
      </c>
      <c r="C156" s="378" t="s">
        <v>2893</v>
      </c>
      <c r="D156" s="378"/>
      <c r="E156" s="378"/>
      <c r="F156" s="378"/>
      <c r="G156" s="378"/>
      <c r="H156" s="378"/>
      <c r="I156" s="142">
        <v>137</v>
      </c>
      <c r="J156" s="80"/>
      <c r="K156" s="80"/>
      <c r="L156" s="79" t="str">
        <f>IF(J156&gt;0,IF(K156/J156&gt;=100,"&gt;&gt;100",K156/J156*100),"-")</f>
        <v>-</v>
      </c>
    </row>
    <row r="157" spans="2:12" ht="12.75">
      <c r="B157" s="141">
        <v>4624</v>
      </c>
      <c r="C157" s="378" t="s">
        <v>2098</v>
      </c>
      <c r="D157" s="378"/>
      <c r="E157" s="378"/>
      <c r="F157" s="378"/>
      <c r="G157" s="378"/>
      <c r="H157" s="378"/>
      <c r="I157" s="142">
        <v>138</v>
      </c>
      <c r="J157" s="80"/>
      <c r="K157" s="80"/>
      <c r="L157" s="79" t="str">
        <f>IF(J157&gt;0,IF(K157/J157&gt;=100,"&gt;&gt;100",K157/J157*100),"-")</f>
        <v>-</v>
      </c>
    </row>
    <row r="158" spans="2:12" ht="12.75" customHeight="1">
      <c r="B158" s="141">
        <v>47</v>
      </c>
      <c r="C158" s="378" t="s">
        <v>925</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2817</v>
      </c>
      <c r="D159" s="378"/>
      <c r="E159" s="378"/>
      <c r="F159" s="378"/>
      <c r="G159" s="378"/>
      <c r="H159" s="378"/>
      <c r="I159" s="142">
        <v>140</v>
      </c>
      <c r="J159" s="80"/>
      <c r="K159" s="80"/>
      <c r="L159" s="79" t="str">
        <f t="shared" si="2"/>
        <v>-</v>
      </c>
    </row>
    <row r="160" spans="2:12" ht="12.75" customHeight="1">
      <c r="B160" s="141">
        <v>4712</v>
      </c>
      <c r="C160" s="378" t="s">
        <v>2818</v>
      </c>
      <c r="D160" s="378"/>
      <c r="E160" s="378"/>
      <c r="F160" s="378"/>
      <c r="G160" s="378"/>
      <c r="H160" s="378"/>
      <c r="I160" s="142">
        <v>141</v>
      </c>
      <c r="J160" s="80"/>
      <c r="K160" s="80"/>
      <c r="L160" s="79" t="str">
        <f t="shared" si="2"/>
        <v>-</v>
      </c>
    </row>
    <row r="161" spans="2:12" ht="12.75" customHeight="1">
      <c r="B161" s="141">
        <v>4713</v>
      </c>
      <c r="C161" s="378" t="s">
        <v>190</v>
      </c>
      <c r="D161" s="378"/>
      <c r="E161" s="378"/>
      <c r="F161" s="378"/>
      <c r="G161" s="378"/>
      <c r="H161" s="378"/>
      <c r="I161" s="142">
        <v>142</v>
      </c>
      <c r="J161" s="80"/>
      <c r="K161" s="80"/>
      <c r="L161" s="79" t="str">
        <f>IF(J161&gt;0,IF(K161/J161&gt;=100,"&gt;&gt;100",K161/J161*100),"-")</f>
        <v>-</v>
      </c>
    </row>
    <row r="162" spans="2:12" ht="12.75" customHeight="1">
      <c r="B162" s="141">
        <v>4714</v>
      </c>
      <c r="C162" s="378" t="s">
        <v>191</v>
      </c>
      <c r="D162" s="378"/>
      <c r="E162" s="378"/>
      <c r="F162" s="378"/>
      <c r="G162" s="378"/>
      <c r="H162" s="378"/>
      <c r="I162" s="142">
        <v>143</v>
      </c>
      <c r="J162" s="80"/>
      <c r="K162" s="80"/>
      <c r="L162" s="79" t="str">
        <f>IF(J162&gt;0,IF(K162/J162&gt;=100,"&gt;&gt;100",K162/J162*100),"-")</f>
        <v>-</v>
      </c>
    </row>
    <row r="163" spans="2:12" ht="12.75">
      <c r="B163" s="141"/>
      <c r="C163" s="378" t="s">
        <v>2707</v>
      </c>
      <c r="D163" s="378"/>
      <c r="E163" s="378"/>
      <c r="F163" s="378"/>
      <c r="G163" s="378"/>
      <c r="H163" s="378"/>
      <c r="I163" s="142">
        <v>144</v>
      </c>
      <c r="J163" s="80"/>
      <c r="K163" s="80"/>
      <c r="L163" s="79" t="str">
        <f t="shared" si="2"/>
        <v>-</v>
      </c>
    </row>
    <row r="164" spans="2:12" ht="12.75">
      <c r="B164" s="141"/>
      <c r="C164" s="378" t="s">
        <v>2708</v>
      </c>
      <c r="D164" s="378"/>
      <c r="E164" s="378"/>
      <c r="F164" s="378"/>
      <c r="G164" s="378"/>
      <c r="H164" s="378"/>
      <c r="I164" s="142">
        <v>145</v>
      </c>
      <c r="J164" s="80"/>
      <c r="K164" s="80"/>
      <c r="L164" s="79" t="str">
        <f t="shared" si="2"/>
        <v>-</v>
      </c>
    </row>
    <row r="165" spans="2:12" ht="12.75" customHeight="1">
      <c r="B165" s="141"/>
      <c r="C165" s="378" t="s">
        <v>192</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193</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194</v>
      </c>
      <c r="D167" s="378"/>
      <c r="E167" s="378"/>
      <c r="F167" s="378"/>
      <c r="G167" s="378"/>
      <c r="H167" s="378"/>
      <c r="I167" s="142">
        <v>148</v>
      </c>
      <c r="J167" s="273">
        <f>J73-J165+J166</f>
        <v>0</v>
      </c>
      <c r="K167" s="273">
        <f>K73-K165+K166</f>
        <v>0</v>
      </c>
      <c r="L167" s="79" t="str">
        <f t="shared" si="2"/>
        <v>-</v>
      </c>
    </row>
    <row r="168" spans="2:12" ht="12.75" customHeight="1">
      <c r="B168" s="141"/>
      <c r="C168" s="378" t="s">
        <v>195</v>
      </c>
      <c r="D168" s="378"/>
      <c r="E168" s="378"/>
      <c r="F168" s="378"/>
      <c r="G168" s="378"/>
      <c r="H168" s="378"/>
      <c r="I168" s="142">
        <v>149</v>
      </c>
      <c r="J168" s="273">
        <f>IF(J19&gt;=J167,J19-J167,0)</f>
        <v>0</v>
      </c>
      <c r="K168" s="273">
        <f>IF(K19&gt;=K167,K19-K167,0)</f>
        <v>0</v>
      </c>
      <c r="L168" s="79" t="str">
        <f t="shared" si="2"/>
        <v>-</v>
      </c>
    </row>
    <row r="169" spans="2:12" ht="12.75" customHeight="1">
      <c r="B169" s="141"/>
      <c r="C169" s="378" t="s">
        <v>196</v>
      </c>
      <c r="D169" s="378"/>
      <c r="E169" s="378"/>
      <c r="F169" s="378"/>
      <c r="G169" s="378"/>
      <c r="H169" s="378"/>
      <c r="I169" s="142">
        <v>150</v>
      </c>
      <c r="J169" s="273">
        <f>IF(J167&gt;=J19,J167-J19,0)</f>
        <v>0</v>
      </c>
      <c r="K169" s="273">
        <f>IF(K167&gt;=K19,K167-K19,0)</f>
        <v>0</v>
      </c>
      <c r="L169" s="79" t="str">
        <f t="shared" si="2"/>
        <v>-</v>
      </c>
    </row>
    <row r="170" spans="2:12" ht="12.75">
      <c r="B170" s="141">
        <v>5221</v>
      </c>
      <c r="C170" s="378" t="s">
        <v>2099</v>
      </c>
      <c r="D170" s="378"/>
      <c r="E170" s="378"/>
      <c r="F170" s="378"/>
      <c r="G170" s="378"/>
      <c r="H170" s="378"/>
      <c r="I170" s="142">
        <v>151</v>
      </c>
      <c r="J170" s="80"/>
      <c r="K170" s="80"/>
      <c r="L170" s="79" t="str">
        <f t="shared" si="2"/>
        <v>-</v>
      </c>
    </row>
    <row r="171" spans="2:12" ht="12.75">
      <c r="B171" s="141">
        <v>5222</v>
      </c>
      <c r="C171" s="378" t="s">
        <v>2894</v>
      </c>
      <c r="D171" s="378"/>
      <c r="E171" s="378"/>
      <c r="F171" s="378"/>
      <c r="G171" s="378"/>
      <c r="H171" s="378"/>
      <c r="I171" s="142">
        <v>152</v>
      </c>
      <c r="J171" s="80"/>
      <c r="K171" s="80"/>
      <c r="L171" s="79" t="str">
        <f t="shared" si="2"/>
        <v>-</v>
      </c>
    </row>
    <row r="172" spans="2:12" ht="12.75">
      <c r="B172" s="141"/>
      <c r="C172" s="378" t="s">
        <v>2868</v>
      </c>
      <c r="D172" s="378"/>
      <c r="E172" s="378"/>
      <c r="F172" s="378"/>
      <c r="G172" s="378"/>
      <c r="H172" s="378"/>
      <c r="I172" s="142">
        <v>153</v>
      </c>
      <c r="J172" s="80"/>
      <c r="K172" s="80"/>
      <c r="L172" s="79" t="str">
        <f>IF(J172&gt;0,IF(K172/J172&gt;=100,"&gt;&gt;100",K172/J172*100),"-")</f>
        <v>-</v>
      </c>
    </row>
    <row r="173" spans="2:12" ht="12.75" customHeight="1">
      <c r="B173" s="141"/>
      <c r="C173" s="378" t="s">
        <v>197</v>
      </c>
      <c r="D173" s="378"/>
      <c r="E173" s="378"/>
      <c r="F173" s="378"/>
      <c r="G173" s="378"/>
      <c r="H173" s="378"/>
      <c r="I173" s="142">
        <v>154</v>
      </c>
      <c r="J173" s="273">
        <f>IF(J168+J170-J169-J171-J172&gt;=0,J168+J170-J169-J171-J172,0)</f>
        <v>0</v>
      </c>
      <c r="K173" s="273">
        <f>IF(K168+K170-K169-K171-K172&gt;=0,K168+K170-K169-K171-K172,0)</f>
        <v>0</v>
      </c>
      <c r="L173" s="79" t="str">
        <f t="shared" si="2"/>
        <v>-</v>
      </c>
    </row>
    <row r="174" spans="2:12" ht="12.75" customHeight="1">
      <c r="B174" s="143"/>
      <c r="C174" s="378" t="s">
        <v>198</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82" t="s">
        <v>2713</v>
      </c>
      <c r="C175" s="383"/>
      <c r="D175" s="383"/>
      <c r="E175" s="383"/>
      <c r="F175" s="383"/>
      <c r="G175" s="383"/>
      <c r="H175" s="383"/>
      <c r="I175" s="383"/>
      <c r="J175" s="383"/>
      <c r="K175" s="383"/>
      <c r="L175" s="384"/>
    </row>
    <row r="176" spans="2:12" ht="12.75">
      <c r="B176" s="139">
        <v>11</v>
      </c>
      <c r="C176" s="385" t="s">
        <v>2100</v>
      </c>
      <c r="D176" s="385"/>
      <c r="E176" s="385"/>
      <c r="F176" s="385"/>
      <c r="G176" s="385"/>
      <c r="H176" s="385"/>
      <c r="I176" s="140">
        <v>156</v>
      </c>
      <c r="J176" s="83"/>
      <c r="K176" s="83"/>
      <c r="L176" s="78" t="str">
        <f aca="true" t="shared" si="3" ref="L176:L181">IF(J176&gt;0,IF(K176/J176&gt;=100,"&gt;&gt;100",K176/J176*100),"-")</f>
        <v>-</v>
      </c>
    </row>
    <row r="177" spans="2:12" ht="12.75">
      <c r="B177" s="145" t="s">
        <v>2101</v>
      </c>
      <c r="C177" s="378" t="s">
        <v>1770</v>
      </c>
      <c r="D177" s="378"/>
      <c r="E177" s="378"/>
      <c r="F177" s="378"/>
      <c r="G177" s="378"/>
      <c r="H177" s="378"/>
      <c r="I177" s="142">
        <v>157</v>
      </c>
      <c r="J177" s="80"/>
      <c r="K177" s="80"/>
      <c r="L177" s="79" t="str">
        <f t="shared" si="3"/>
        <v>-</v>
      </c>
    </row>
    <row r="178" spans="2:12" ht="12.75">
      <c r="B178" s="145" t="s">
        <v>651</v>
      </c>
      <c r="C178" s="378" t="s">
        <v>652</v>
      </c>
      <c r="D178" s="378"/>
      <c r="E178" s="378"/>
      <c r="F178" s="378"/>
      <c r="G178" s="378"/>
      <c r="H178" s="378"/>
      <c r="I178" s="142">
        <v>158</v>
      </c>
      <c r="J178" s="80"/>
      <c r="K178" s="80"/>
      <c r="L178" s="79" t="str">
        <f t="shared" si="3"/>
        <v>-</v>
      </c>
    </row>
    <row r="179" spans="2:12" ht="12.75" customHeight="1">
      <c r="B179" s="141">
        <v>11</v>
      </c>
      <c r="C179" s="380" t="s">
        <v>199</v>
      </c>
      <c r="D179" s="380"/>
      <c r="E179" s="380"/>
      <c r="F179" s="380"/>
      <c r="G179" s="380"/>
      <c r="H179" s="381"/>
      <c r="I179" s="142">
        <v>159</v>
      </c>
      <c r="J179" s="273">
        <f>J176+J177-J178</f>
        <v>0</v>
      </c>
      <c r="K179" s="273">
        <f>K176+K177-K178</f>
        <v>0</v>
      </c>
      <c r="L179" s="79" t="str">
        <f t="shared" si="3"/>
        <v>-</v>
      </c>
    </row>
    <row r="180" spans="2:12" ht="12.75">
      <c r="B180" s="141"/>
      <c r="C180" s="378" t="s">
        <v>2895</v>
      </c>
      <c r="D180" s="378"/>
      <c r="E180" s="378"/>
      <c r="F180" s="378"/>
      <c r="G180" s="378"/>
      <c r="H180" s="378"/>
      <c r="I180" s="142">
        <v>160</v>
      </c>
      <c r="J180" s="80"/>
      <c r="K180" s="80"/>
      <c r="L180" s="79" t="str">
        <f t="shared" si="3"/>
        <v>-</v>
      </c>
    </row>
    <row r="181" spans="2:12" ht="12.75">
      <c r="B181" s="141"/>
      <c r="C181" s="378" t="s">
        <v>2896</v>
      </c>
      <c r="D181" s="378"/>
      <c r="E181" s="378"/>
      <c r="F181" s="378"/>
      <c r="G181" s="378"/>
      <c r="H181" s="378"/>
      <c r="I181" s="142">
        <v>161</v>
      </c>
      <c r="J181" s="80"/>
      <c r="K181" s="80"/>
      <c r="L181" s="79" t="str">
        <f t="shared" si="3"/>
        <v>-</v>
      </c>
    </row>
    <row r="182" spans="2:12" ht="12.75">
      <c r="B182" s="141"/>
      <c r="C182" s="378" t="s">
        <v>1654</v>
      </c>
      <c r="D182" s="378"/>
      <c r="E182" s="378"/>
      <c r="F182" s="378"/>
      <c r="G182" s="378"/>
      <c r="H182" s="378"/>
      <c r="I182" s="142">
        <v>162</v>
      </c>
      <c r="J182" s="80"/>
      <c r="K182" s="80"/>
      <c r="L182" s="79" t="str">
        <f>IF(J182&gt;0,IF(K182/J182&gt;=100,"&gt;&gt;100",K182/J182*100),"-")</f>
        <v>-</v>
      </c>
    </row>
    <row r="183" spans="2:12" ht="12.75">
      <c r="B183" s="143"/>
      <c r="C183" s="379" t="s">
        <v>1655</v>
      </c>
      <c r="D183" s="379"/>
      <c r="E183" s="379"/>
      <c r="F183" s="379"/>
      <c r="G183" s="379"/>
      <c r="H183" s="379"/>
      <c r="I183" s="144">
        <v>163</v>
      </c>
      <c r="J183" s="81"/>
      <c r="K183" s="81"/>
      <c r="L183" s="82" t="str">
        <f>IF(J183&gt;0,IF(K183/J183&gt;=100,"&gt;&gt;100",K183/J183*100),"-")</f>
        <v>-</v>
      </c>
    </row>
    <row r="184" spans="2:12" ht="12.75">
      <c r="B184" s="409" t="s">
        <v>2897</v>
      </c>
      <c r="C184" s="410"/>
      <c r="D184" s="410"/>
      <c r="E184" s="410"/>
      <c r="F184" s="410"/>
      <c r="G184" s="410"/>
      <c r="H184" s="411"/>
      <c r="I184" s="425" t="s">
        <v>810</v>
      </c>
      <c r="J184" s="425" t="s">
        <v>2898</v>
      </c>
      <c r="K184" s="426"/>
      <c r="L184" s="427" t="s">
        <v>2239</v>
      </c>
    </row>
    <row r="185" spans="2:12" ht="22.5">
      <c r="B185" s="412"/>
      <c r="C185" s="413"/>
      <c r="D185" s="413"/>
      <c r="E185" s="413"/>
      <c r="F185" s="413"/>
      <c r="G185" s="413"/>
      <c r="H185" s="414"/>
      <c r="I185" s="436"/>
      <c r="J185" s="84" t="s">
        <v>2899</v>
      </c>
      <c r="K185" s="85" t="s">
        <v>2900</v>
      </c>
      <c r="L185" s="428"/>
    </row>
    <row r="186" spans="2:12" ht="12.75">
      <c r="B186" s="139" t="s">
        <v>2918</v>
      </c>
      <c r="C186" s="385" t="s">
        <v>2901</v>
      </c>
      <c r="D186" s="385"/>
      <c r="E186" s="385"/>
      <c r="F186" s="385"/>
      <c r="G186" s="385"/>
      <c r="H186" s="385"/>
      <c r="I186" s="140">
        <v>164</v>
      </c>
      <c r="J186" s="83"/>
      <c r="K186" s="83"/>
      <c r="L186" s="78" t="str">
        <f aca="true" t="shared" si="4" ref="L186:L194">IF(J186&gt;0,IF(K186/J186&gt;=100,"&gt;&gt;100",K186/J186*100),"-")</f>
        <v>-</v>
      </c>
    </row>
    <row r="187" spans="2:12" ht="12.75">
      <c r="B187" s="141" t="s">
        <v>2919</v>
      </c>
      <c r="C187" s="378" t="s">
        <v>2902</v>
      </c>
      <c r="D187" s="378"/>
      <c r="E187" s="378"/>
      <c r="F187" s="378"/>
      <c r="G187" s="378"/>
      <c r="H187" s="378"/>
      <c r="I187" s="142">
        <v>165</v>
      </c>
      <c r="J187" s="80"/>
      <c r="K187" s="80"/>
      <c r="L187" s="79" t="str">
        <f t="shared" si="4"/>
        <v>-</v>
      </c>
    </row>
    <row r="188" spans="2:12" ht="12.75">
      <c r="B188" s="141" t="s">
        <v>2920</v>
      </c>
      <c r="C188" s="378" t="s">
        <v>2903</v>
      </c>
      <c r="D188" s="378"/>
      <c r="E188" s="378"/>
      <c r="F188" s="378"/>
      <c r="G188" s="378"/>
      <c r="H188" s="378"/>
      <c r="I188" s="142">
        <v>166</v>
      </c>
      <c r="J188" s="80"/>
      <c r="K188" s="80"/>
      <c r="L188" s="79" t="str">
        <f t="shared" si="4"/>
        <v>-</v>
      </c>
    </row>
    <row r="189" spans="2:12" ht="12.75">
      <c r="B189" s="141" t="s">
        <v>2921</v>
      </c>
      <c r="C189" s="378" t="s">
        <v>2904</v>
      </c>
      <c r="D189" s="378"/>
      <c r="E189" s="378"/>
      <c r="F189" s="378"/>
      <c r="G189" s="378"/>
      <c r="H189" s="378"/>
      <c r="I189" s="142">
        <v>167</v>
      </c>
      <c r="J189" s="80"/>
      <c r="K189" s="80"/>
      <c r="L189" s="79" t="str">
        <f t="shared" si="4"/>
        <v>-</v>
      </c>
    </row>
    <row r="190" spans="2:12" ht="12.75">
      <c r="B190" s="141" t="s">
        <v>2922</v>
      </c>
      <c r="C190" s="378" t="s">
        <v>2905</v>
      </c>
      <c r="D190" s="378"/>
      <c r="E190" s="378"/>
      <c r="F190" s="378"/>
      <c r="G190" s="378"/>
      <c r="H190" s="378"/>
      <c r="I190" s="142">
        <v>168</v>
      </c>
      <c r="J190" s="80"/>
      <c r="K190" s="80"/>
      <c r="L190" s="79" t="str">
        <f t="shared" si="4"/>
        <v>-</v>
      </c>
    </row>
    <row r="191" spans="2:12" ht="12.75">
      <c r="B191" s="143" t="s">
        <v>2923</v>
      </c>
      <c r="C191" s="379" t="s">
        <v>2906</v>
      </c>
      <c r="D191" s="379"/>
      <c r="E191" s="379"/>
      <c r="F191" s="379"/>
      <c r="G191" s="379"/>
      <c r="H191" s="379"/>
      <c r="I191" s="144">
        <v>169</v>
      </c>
      <c r="J191" s="81"/>
      <c r="K191" s="81"/>
      <c r="L191" s="82" t="str">
        <f t="shared" si="4"/>
        <v>-</v>
      </c>
    </row>
    <row r="192" spans="2:12" ht="33.75">
      <c r="B192" s="419" t="s">
        <v>1680</v>
      </c>
      <c r="C192" s="420"/>
      <c r="D192" s="420"/>
      <c r="E192" s="420"/>
      <c r="F192" s="420"/>
      <c r="G192" s="420"/>
      <c r="H192" s="421"/>
      <c r="I192" s="86" t="s">
        <v>810</v>
      </c>
      <c r="J192" s="87" t="s">
        <v>2236</v>
      </c>
      <c r="K192" s="88" t="s">
        <v>2237</v>
      </c>
      <c r="L192" s="89" t="s">
        <v>2239</v>
      </c>
    </row>
    <row r="193" spans="2:12" ht="12.75">
      <c r="B193" s="139"/>
      <c r="C193" s="385" t="s">
        <v>2238</v>
      </c>
      <c r="D193" s="385"/>
      <c r="E193" s="385"/>
      <c r="F193" s="385"/>
      <c r="G193" s="385"/>
      <c r="H193" s="385"/>
      <c r="I193" s="140">
        <v>170</v>
      </c>
      <c r="J193" s="83"/>
      <c r="K193" s="83"/>
      <c r="L193" s="78" t="str">
        <f t="shared" si="4"/>
        <v>-</v>
      </c>
    </row>
    <row r="194" spans="2:12" ht="12.75" customHeight="1">
      <c r="B194" s="143"/>
      <c r="C194" s="416" t="s">
        <v>650</v>
      </c>
      <c r="D194" s="417"/>
      <c r="E194" s="417"/>
      <c r="F194" s="417"/>
      <c r="G194" s="417"/>
      <c r="H194" s="418"/>
      <c r="I194" s="144">
        <v>171</v>
      </c>
      <c r="J194" s="274">
        <f>SUM(J180:J183,J186:J191,J193)</f>
        <v>0</v>
      </c>
      <c r="K194" s="274">
        <f>SUM(K180:K183,K186:K191,K193)</f>
        <v>0</v>
      </c>
      <c r="L194" s="82" t="str">
        <f t="shared" si="4"/>
        <v>-</v>
      </c>
    </row>
    <row r="195" s="118" customFormat="1" ht="14.25"/>
    <row r="196" spans="2:12" s="118" customFormat="1" ht="14.25">
      <c r="B196" s="431"/>
      <c r="C196" s="431"/>
      <c r="D196" s="431"/>
      <c r="E196" s="432"/>
      <c r="F196" s="432"/>
      <c r="G196" s="432"/>
      <c r="H196" s="432"/>
      <c r="I196" s="119"/>
      <c r="J196" s="433" t="s">
        <v>2355</v>
      </c>
      <c r="K196" s="433"/>
      <c r="L196" s="433"/>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453">
        <f>IF(RefStr!N4=1,IF(RefStr!D39&lt;&gt;"",RefStr!D39,""),"")</f>
      </c>
      <c r="E198" s="453"/>
      <c r="F198" s="453"/>
      <c r="G198" s="453"/>
      <c r="H198" s="453"/>
      <c r="I198" s="173"/>
      <c r="J198" s="415"/>
      <c r="K198" s="415"/>
      <c r="L198" s="415"/>
    </row>
    <row r="199" spans="2:12" s="118" customFormat="1" ht="15" thickBot="1">
      <c r="B199" s="389" t="s">
        <v>1671</v>
      </c>
      <c r="C199" s="389"/>
      <c r="D199" s="223">
        <f>IF(RefStr!N4=1,IF(RefStr!D41&lt;&gt;"",RefStr!D41,""),"")</f>
      </c>
      <c r="E199" s="176"/>
      <c r="F199" s="176"/>
      <c r="G199" s="176"/>
      <c r="H199" s="177"/>
      <c r="I199" s="178"/>
      <c r="J199" s="178"/>
      <c r="K199" s="179"/>
      <c r="L199" s="178"/>
    </row>
    <row r="200" spans="2:12" s="118" customFormat="1" ht="15" thickBot="1">
      <c r="B200" s="401" t="s">
        <v>429</v>
      </c>
      <c r="C200" s="401"/>
      <c r="D200" s="172">
        <f>IF(RefStr!N4=1,IF(RefStr!D43&lt;&gt;"",RefStr!D43,""),"")</f>
      </c>
      <c r="E200" s="172"/>
      <c r="F200" s="172"/>
      <c r="G200" s="172"/>
      <c r="H200" s="171"/>
      <c r="I200" s="171"/>
      <c r="J200" s="171"/>
      <c r="K200" s="171"/>
      <c r="L200" s="171"/>
    </row>
    <row r="201" spans="2:12" s="118" customFormat="1" ht="15" thickBot="1">
      <c r="B201" s="389" t="s">
        <v>430</v>
      </c>
      <c r="C201" s="389"/>
      <c r="D201" s="451">
        <f>IF(RefStr!N4=1,IF(RefStr!D45&lt;&gt;"",RefStr!D45,""),"")</f>
      </c>
      <c r="E201" s="451"/>
      <c r="F201" s="171"/>
      <c r="G201" s="180"/>
      <c r="H201" s="180"/>
      <c r="I201" s="180"/>
      <c r="J201" s="180"/>
      <c r="K201" s="180"/>
      <c r="L201" s="180"/>
    </row>
    <row r="202" spans="2:12" s="118" customFormat="1" ht="15" thickBot="1">
      <c r="B202" s="389" t="s">
        <v>2733</v>
      </c>
      <c r="C202" s="389"/>
      <c r="D202" s="452">
        <f>IF(RefStr!N4=1,IF(RefStr!D47&lt;&gt;"",RefStr!D47,""),"")</f>
      </c>
      <c r="E202" s="452"/>
      <c r="F202" s="181"/>
      <c r="G202" s="181"/>
      <c r="H202" s="181"/>
      <c r="I202" s="181"/>
      <c r="J202" s="181"/>
      <c r="K202" s="180"/>
      <c r="L202" s="180"/>
    </row>
    <row r="203" spans="2:12" s="118" customFormat="1" ht="15" thickBot="1">
      <c r="B203" s="389" t="s">
        <v>431</v>
      </c>
      <c r="C203" s="389"/>
      <c r="D203" s="437">
        <f>IF(RefStr!N4=1,IF(RefStr!D49&lt;&gt;"",RefStr!D49,""),"")</f>
      </c>
      <c r="E203" s="437"/>
      <c r="F203" s="437"/>
      <c r="G203" s="437"/>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75:H75"/>
    <mergeCell ref="C81:H81"/>
    <mergeCell ref="C47:H47"/>
    <mergeCell ref="C49:H49"/>
    <mergeCell ref="C50:H50"/>
    <mergeCell ref="C55:H55"/>
    <mergeCell ref="C54:H54"/>
    <mergeCell ref="C91:H91"/>
    <mergeCell ref="C83:H83"/>
    <mergeCell ref="B72:L72"/>
    <mergeCell ref="C80:H80"/>
    <mergeCell ref="C89:H89"/>
    <mergeCell ref="C70:H70"/>
    <mergeCell ref="C71:H71"/>
    <mergeCell ref="C143:H143"/>
    <mergeCell ref="C145:H145"/>
    <mergeCell ref="C94:H94"/>
    <mergeCell ref="C99:H99"/>
    <mergeCell ref="C100:H100"/>
    <mergeCell ref="C109:H109"/>
    <mergeCell ref="C110:H110"/>
    <mergeCell ref="C82:H82"/>
    <mergeCell ref="C189:H189"/>
    <mergeCell ref="D201:E201"/>
    <mergeCell ref="D202:E202"/>
    <mergeCell ref="D198:H198"/>
    <mergeCell ref="B199:C199"/>
    <mergeCell ref="B202:C202"/>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C87:H87"/>
    <mergeCell ref="C88:H88"/>
    <mergeCell ref="C111:H111"/>
    <mergeCell ref="J198:L198"/>
    <mergeCell ref="C191:H191"/>
    <mergeCell ref="C194:H194"/>
    <mergeCell ref="B192:H192"/>
    <mergeCell ref="C188:H188"/>
    <mergeCell ref="C118:H118"/>
    <mergeCell ref="C119:H119"/>
    <mergeCell ref="B184:H185"/>
    <mergeCell ref="C95:H95"/>
    <mergeCell ref="C96:H96"/>
    <mergeCell ref="C97:H97"/>
    <mergeCell ref="C98:H98"/>
    <mergeCell ref="C90:H90"/>
    <mergeCell ref="C120:H120"/>
    <mergeCell ref="C121:H121"/>
    <mergeCell ref="C162:H162"/>
    <mergeCell ref="C65:H65"/>
    <mergeCell ref="C66:H66"/>
    <mergeCell ref="C86:H86"/>
    <mergeCell ref="C84:H84"/>
    <mergeCell ref="C85:H85"/>
    <mergeCell ref="C74:H74"/>
    <mergeCell ref="C76:H76"/>
    <mergeCell ref="C77:H77"/>
    <mergeCell ref="C73:H73"/>
    <mergeCell ref="C79:H79"/>
    <mergeCell ref="C17:H17"/>
    <mergeCell ref="C63:H63"/>
    <mergeCell ref="C64:H64"/>
    <mergeCell ref="C59:H59"/>
    <mergeCell ref="C60:H60"/>
    <mergeCell ref="C61:H61"/>
    <mergeCell ref="B18:L18"/>
    <mergeCell ref="C58:H58"/>
    <mergeCell ref="C51:H51"/>
    <mergeCell ref="C52:H52"/>
    <mergeCell ref="I13:J13"/>
    <mergeCell ref="B200:C200"/>
    <mergeCell ref="C27:H27"/>
    <mergeCell ref="C45:H45"/>
    <mergeCell ref="C40:H40"/>
    <mergeCell ref="C41:H41"/>
    <mergeCell ref="C78:H78"/>
    <mergeCell ref="C67:H67"/>
    <mergeCell ref="C68:H68"/>
    <mergeCell ref="C69:H69"/>
    <mergeCell ref="C30:H30"/>
    <mergeCell ref="C34:H34"/>
    <mergeCell ref="C62:H62"/>
    <mergeCell ref="C38:H38"/>
    <mergeCell ref="C48:H48"/>
    <mergeCell ref="C39:H39"/>
    <mergeCell ref="C53:H53"/>
    <mergeCell ref="C56:H56"/>
    <mergeCell ref="C57:H57"/>
    <mergeCell ref="C46:H46"/>
    <mergeCell ref="C21:H21"/>
    <mergeCell ref="C22:H22"/>
    <mergeCell ref="C42:H42"/>
    <mergeCell ref="C44:H44"/>
    <mergeCell ref="C43:H43"/>
    <mergeCell ref="C25:H25"/>
    <mergeCell ref="C35:H35"/>
    <mergeCell ref="C36:H36"/>
    <mergeCell ref="C37:H37"/>
    <mergeCell ref="C26:H26"/>
    <mergeCell ref="C105:H105"/>
    <mergeCell ref="C106:H106"/>
    <mergeCell ref="C31:H31"/>
    <mergeCell ref="C32:H32"/>
    <mergeCell ref="C33:H33"/>
    <mergeCell ref="B15:D15"/>
    <mergeCell ref="C28:H28"/>
    <mergeCell ref="C29:H29"/>
    <mergeCell ref="C19:H19"/>
    <mergeCell ref="C20:H20"/>
    <mergeCell ref="C116:H116"/>
    <mergeCell ref="C117:H117"/>
    <mergeCell ref="C23:H23"/>
    <mergeCell ref="C24:H24"/>
    <mergeCell ref="C16:H16"/>
    <mergeCell ref="B203:C203"/>
    <mergeCell ref="C101:H101"/>
    <mergeCell ref="C102:H102"/>
    <mergeCell ref="C103:H103"/>
    <mergeCell ref="C104:H104"/>
    <mergeCell ref="C130:H130"/>
    <mergeCell ref="C131:H131"/>
    <mergeCell ref="C107:H107"/>
    <mergeCell ref="C108:H108"/>
    <mergeCell ref="C122:H122"/>
    <mergeCell ref="C123:H123"/>
    <mergeCell ref="C112:H112"/>
    <mergeCell ref="C113:H113"/>
    <mergeCell ref="C114:H114"/>
    <mergeCell ref="C115:H115"/>
    <mergeCell ref="C124:H124"/>
    <mergeCell ref="C125:H125"/>
    <mergeCell ref="C126:H126"/>
    <mergeCell ref="C127:H127"/>
    <mergeCell ref="C128:H128"/>
    <mergeCell ref="C129:H129"/>
    <mergeCell ref="C132:H132"/>
    <mergeCell ref="C133:H133"/>
    <mergeCell ref="C140:H140"/>
    <mergeCell ref="C136:H136"/>
    <mergeCell ref="C137:H137"/>
    <mergeCell ref="C138:H138"/>
    <mergeCell ref="C139:H139"/>
    <mergeCell ref="C134:H134"/>
    <mergeCell ref="C135:H135"/>
    <mergeCell ref="C141:H141"/>
    <mergeCell ref="C142:H142"/>
    <mergeCell ref="C144:H144"/>
    <mergeCell ref="C151:H151"/>
    <mergeCell ref="C147:H147"/>
    <mergeCell ref="C148:H148"/>
    <mergeCell ref="C149:H149"/>
    <mergeCell ref="C150:H150"/>
    <mergeCell ref="C146:H146"/>
    <mergeCell ref="C159:H159"/>
    <mergeCell ref="C160:H160"/>
    <mergeCell ref="C163:H163"/>
    <mergeCell ref="C158:H158"/>
    <mergeCell ref="C161:H161"/>
    <mergeCell ref="C152:H152"/>
    <mergeCell ref="C157:H157"/>
    <mergeCell ref="B175:L175"/>
    <mergeCell ref="C176:H176"/>
    <mergeCell ref="C177:H177"/>
    <mergeCell ref="C178:H178"/>
    <mergeCell ref="C153:H153"/>
    <mergeCell ref="C154:H154"/>
    <mergeCell ref="C164:H164"/>
    <mergeCell ref="C155:H155"/>
    <mergeCell ref="C156:H156"/>
    <mergeCell ref="C174:H174"/>
    <mergeCell ref="C166:H166"/>
    <mergeCell ref="C167:H167"/>
    <mergeCell ref="C168:H168"/>
    <mergeCell ref="C183:H183"/>
    <mergeCell ref="C180:H180"/>
    <mergeCell ref="C181:H181"/>
    <mergeCell ref="C179:H179"/>
    <mergeCell ref="C182:H182"/>
    <mergeCell ref="C165:H165"/>
    <mergeCell ref="C173:H173"/>
    <mergeCell ref="C169:H169"/>
    <mergeCell ref="C170:H170"/>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2726</v>
      </c>
      <c r="L1" s="279"/>
    </row>
    <row r="2" spans="2:12" ht="4.5" customHeight="1" thickBot="1">
      <c r="B2" s="130"/>
      <c r="C2" s="131"/>
      <c r="D2" s="131"/>
      <c r="E2" s="131"/>
      <c r="F2" s="131"/>
      <c r="G2" s="131"/>
      <c r="H2" s="131"/>
      <c r="I2" s="131"/>
      <c r="J2" s="131"/>
      <c r="K2" s="438"/>
      <c r="L2" s="438"/>
    </row>
    <row r="3" spans="2:12" s="27" customFormat="1" ht="30" customHeight="1" thickBot="1">
      <c r="B3" s="444" t="s">
        <v>2367</v>
      </c>
      <c r="C3" s="445"/>
      <c r="D3" s="132"/>
      <c r="E3" s="132"/>
      <c r="F3" s="108"/>
      <c r="G3" s="108"/>
      <c r="H3" s="108"/>
      <c r="I3" s="108"/>
      <c r="J3" s="108"/>
      <c r="K3" s="446" t="s">
        <v>642</v>
      </c>
      <c r="L3" s="447"/>
    </row>
    <row r="4" spans="2:12" s="27" customFormat="1" ht="30" customHeight="1">
      <c r="B4" s="439" t="s">
        <v>732</v>
      </c>
      <c r="C4" s="440"/>
      <c r="D4" s="440"/>
      <c r="E4" s="440"/>
      <c r="F4" s="440"/>
      <c r="G4" s="440"/>
      <c r="H4" s="440"/>
      <c r="I4" s="440"/>
      <c r="J4" s="440"/>
      <c r="K4" s="440"/>
      <c r="L4" s="440"/>
    </row>
    <row r="5" spans="2:12" s="27" customFormat="1" ht="7.5" customHeight="1">
      <c r="B5" s="441"/>
      <c r="C5" s="442"/>
      <c r="D5" s="442"/>
      <c r="E5" s="442"/>
      <c r="F5" s="442"/>
      <c r="G5" s="442"/>
      <c r="H5" s="442"/>
      <c r="I5" s="442"/>
      <c r="J5" s="442"/>
      <c r="K5" s="442"/>
      <c r="L5" s="442"/>
    </row>
    <row r="6" spans="2:16" s="30" customFormat="1" ht="19.5" customHeight="1">
      <c r="B6" s="443" t="str">
        <f>IF(OR(RefStr!J15="",RefStr!J19=""),P7,IF(RefStr!O4=1,"Stanje na dan: "&amp;TEXT(RefStr!G5,"dd.MM.YYYY."),P6))</f>
        <v>- ne popunjava se za odabrano razdoblje -</v>
      </c>
      <c r="C6" s="442"/>
      <c r="D6" s="442"/>
      <c r="E6" s="442"/>
      <c r="F6" s="442"/>
      <c r="G6" s="442"/>
      <c r="H6" s="442"/>
      <c r="I6" s="442"/>
      <c r="J6" s="442"/>
      <c r="K6" s="442"/>
      <c r="L6" s="442"/>
      <c r="P6" s="264" t="s">
        <v>1519</v>
      </c>
    </row>
    <row r="7" spans="2:16" ht="18" customHeight="1" thickBot="1">
      <c r="B7" s="422" t="s">
        <v>2703</v>
      </c>
      <c r="C7" s="448"/>
      <c r="D7" s="449">
        <f>IF(RefStr!O4=1,IF(RefStr!C7&lt;&gt;"",RefStr!C7,""),"")</f>
      </c>
      <c r="E7" s="450"/>
      <c r="F7" s="450"/>
      <c r="G7" s="450"/>
      <c r="H7" s="450"/>
      <c r="I7" s="450"/>
      <c r="J7" s="450"/>
      <c r="K7" s="450"/>
      <c r="L7" s="450"/>
      <c r="P7" s="27" t="s">
        <v>391</v>
      </c>
    </row>
    <row r="8" spans="2:12" ht="18" customHeight="1" thickBot="1">
      <c r="B8" s="422" t="s">
        <v>809</v>
      </c>
      <c r="C8" s="422"/>
      <c r="D8" s="231">
        <f>IF(RefStr!O4=1,IF(RefStr!C9&lt;&gt;"",RefStr!C9,""),"")</f>
      </c>
      <c r="E8" s="121"/>
      <c r="F8" s="128" t="s">
        <v>812</v>
      </c>
      <c r="G8" s="429">
        <f>IF(RefStr!O4=1,IF(RefStr!E9&lt;&gt;"",RefStr!E9,""),"")</f>
      </c>
      <c r="H8" s="430"/>
      <c r="I8" s="430"/>
      <c r="J8" s="430"/>
      <c r="K8" s="430"/>
      <c r="L8" s="430"/>
    </row>
    <row r="9" spans="2:12" ht="18" customHeight="1" thickBot="1">
      <c r="B9" s="422" t="s">
        <v>2704</v>
      </c>
      <c r="C9" s="422"/>
      <c r="D9" s="429">
        <f>IF(RefStr!O4=1,IF(RefStr!C11&lt;&gt;"",RefStr!C11,""),"")</f>
      </c>
      <c r="E9" s="429"/>
      <c r="F9" s="429"/>
      <c r="G9" s="429"/>
      <c r="H9" s="429"/>
      <c r="I9" s="429"/>
      <c r="J9" s="429"/>
      <c r="K9" s="429"/>
      <c r="L9" s="429"/>
    </row>
    <row r="10" spans="2:12" ht="18" customHeight="1" thickBot="1">
      <c r="B10" s="422" t="s">
        <v>334</v>
      </c>
      <c r="C10" s="422" t="s">
        <v>1657</v>
      </c>
      <c r="D10" s="434">
        <f>IF(RefStr!O4=1,IF(RefStr!C13&lt;&gt;"",RefStr!C13,""),"")</f>
      </c>
      <c r="E10" s="435"/>
      <c r="F10" s="435"/>
      <c r="G10" s="122"/>
      <c r="H10" s="122"/>
      <c r="I10" s="136"/>
      <c r="J10" s="128" t="s">
        <v>1541</v>
      </c>
      <c r="K10" s="227">
        <f>IF(RefStr!O4=1,IF(RefStr!J9&lt;&gt;"",RefStr!J9,""),"")</f>
      </c>
      <c r="L10" s="136"/>
    </row>
    <row r="11" spans="2:12" ht="18" customHeight="1" thickBot="1">
      <c r="B11" s="399" t="s">
        <v>2706</v>
      </c>
      <c r="C11" s="400"/>
      <c r="D11" s="120">
        <f>IF(RefStr!O4=1,IF(RefStr!C15&lt;&gt;"",RefStr!C15,""),"")</f>
      </c>
      <c r="E11" s="232" t="str">
        <f>IF(RefStr!D15&lt;&gt;"",RefStr!D15,"")</f>
        <v>Djelatnosti ostalih članskih organizacija, d. n.</v>
      </c>
      <c r="F11" s="123"/>
      <c r="G11" s="136"/>
      <c r="H11" s="136"/>
      <c r="I11" s="137"/>
      <c r="J11" s="208" t="s">
        <v>2329</v>
      </c>
      <c r="K11" s="226">
        <f>IF(RefStr!O4=1,IF(RefStr!J11&lt;&gt;"",RefStr!J11,""),"")</f>
      </c>
      <c r="L11" s="136"/>
    </row>
    <row r="12" spans="2:12" ht="18" customHeight="1" thickBot="1">
      <c r="B12" s="422" t="s">
        <v>1659</v>
      </c>
      <c r="C12" s="400"/>
      <c r="D12" s="124">
        <f>IF(RefStr!O4=1,IF(RefStr!C17&lt;&gt;"",RefStr!C17,""),"")</f>
      </c>
      <c r="E12" s="233" t="str">
        <f>IF(RefStr!D17&lt;&gt;"",RefStr!D17,"")</f>
        <v>Grad/općina: ČAKOVEC</v>
      </c>
      <c r="F12" s="125"/>
      <c r="G12" s="122"/>
      <c r="H12" s="122"/>
      <c r="I12" s="126"/>
      <c r="J12" s="208" t="s">
        <v>1542</v>
      </c>
      <c r="K12" s="423">
        <f>IF(RefStr!O4=1,IF(RefStr!J13&lt;&gt;"",RefStr!J13,""),"")</f>
      </c>
      <c r="L12" s="424"/>
    </row>
    <row r="13" spans="2:12" ht="18" customHeight="1" thickBot="1">
      <c r="B13" s="136"/>
      <c r="C13" s="127"/>
      <c r="D13" s="262"/>
      <c r="E13" s="263"/>
      <c r="F13" s="263"/>
      <c r="G13" s="263"/>
      <c r="H13" s="263"/>
      <c r="I13" s="399" t="s">
        <v>1658</v>
      </c>
      <c r="J13" s="400"/>
      <c r="K13" s="133">
        <f>IF(RefStr!O4=1,IF(RefStr!J15&lt;&gt;"",RefStr!J15,""),"")</f>
      </c>
      <c r="L13" s="136"/>
    </row>
    <row r="14" spans="2:12" ht="18" customHeight="1" thickBot="1">
      <c r="B14" s="128"/>
      <c r="C14" s="128"/>
      <c r="D14" s="263"/>
      <c r="E14" s="263"/>
      <c r="F14" s="263"/>
      <c r="G14" s="263"/>
      <c r="H14" s="263"/>
      <c r="I14" s="138"/>
      <c r="J14" s="208" t="s">
        <v>2705</v>
      </c>
      <c r="K14" s="230">
        <f>IF(RefStr!O4=1,IF(RefStr!J17&lt;&gt;"",RefStr!J17,""),"")</f>
      </c>
      <c r="L14" s="129"/>
    </row>
    <row r="15" spans="2:16" s="27" customFormat="1"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c r="P15" s="29"/>
    </row>
    <row r="16" spans="2:12" s="27" customFormat="1" ht="34.5" customHeight="1">
      <c r="B16" s="90" t="s">
        <v>2746</v>
      </c>
      <c r="C16" s="387" t="s">
        <v>811</v>
      </c>
      <c r="D16" s="387"/>
      <c r="E16" s="387"/>
      <c r="F16" s="387"/>
      <c r="G16" s="388"/>
      <c r="H16" s="388"/>
      <c r="I16" s="86" t="s">
        <v>810</v>
      </c>
      <c r="J16" s="87" t="s">
        <v>2236</v>
      </c>
      <c r="K16" s="88" t="s">
        <v>1661</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82" t="s">
        <v>733</v>
      </c>
      <c r="C18" s="383"/>
      <c r="D18" s="383"/>
      <c r="E18" s="383"/>
      <c r="F18" s="383"/>
      <c r="G18" s="383"/>
      <c r="H18" s="383"/>
      <c r="I18" s="383"/>
      <c r="J18" s="383"/>
      <c r="K18" s="383"/>
      <c r="L18" s="384"/>
    </row>
    <row r="19" spans="2:12" ht="14.25">
      <c r="B19" s="146"/>
      <c r="C19" s="461" t="s">
        <v>1662</v>
      </c>
      <c r="D19" s="462"/>
      <c r="E19" s="462"/>
      <c r="F19" s="462"/>
      <c r="G19" s="462"/>
      <c r="H19" s="462"/>
      <c r="I19" s="147">
        <v>1</v>
      </c>
      <c r="J19" s="148">
        <f>J20+J92</f>
        <v>0</v>
      </c>
      <c r="K19" s="148">
        <f>K20+K92</f>
        <v>0</v>
      </c>
      <c r="L19" s="134" t="str">
        <f aca="true" t="shared" si="0" ref="L19:L50">IF(J19&gt;0,IF(K19/J19&gt;=100,"&gt;&gt;100",K19/J19*100),"-")</f>
        <v>-</v>
      </c>
    </row>
    <row r="20" spans="2:12" ht="14.25">
      <c r="B20" s="149">
        <v>0</v>
      </c>
      <c r="C20" s="459" t="s">
        <v>734</v>
      </c>
      <c r="D20" s="460"/>
      <c r="E20" s="460"/>
      <c r="F20" s="460"/>
      <c r="G20" s="460"/>
      <c r="H20" s="460"/>
      <c r="I20" s="150">
        <v>2</v>
      </c>
      <c r="J20" s="151">
        <f>J21+J36+J65+J69+J73+J82</f>
        <v>0</v>
      </c>
      <c r="K20" s="151">
        <f>K21+K36+K65+K69+K73+K82</f>
        <v>0</v>
      </c>
      <c r="L20" s="152" t="str">
        <f t="shared" si="0"/>
        <v>-</v>
      </c>
    </row>
    <row r="21" spans="2:12" ht="14.25">
      <c r="B21" s="149" t="s">
        <v>735</v>
      </c>
      <c r="C21" s="459" t="s">
        <v>1683</v>
      </c>
      <c r="D21" s="460"/>
      <c r="E21" s="460"/>
      <c r="F21" s="460"/>
      <c r="G21" s="460"/>
      <c r="H21" s="460"/>
      <c r="I21" s="150">
        <v>3</v>
      </c>
      <c r="J21" s="151">
        <f>J22+J26-J35</f>
        <v>0</v>
      </c>
      <c r="K21" s="151">
        <f>K22+K26-K35</f>
        <v>0</v>
      </c>
      <c r="L21" s="152" t="str">
        <f t="shared" si="0"/>
        <v>-</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c r="K23" s="155"/>
      <c r="L23" s="152" t="str">
        <f t="shared" si="0"/>
        <v>-</v>
      </c>
    </row>
    <row r="24" spans="2:12" ht="14.25">
      <c r="B24" s="153" t="s">
        <v>880</v>
      </c>
      <c r="C24" s="457" t="s">
        <v>1687</v>
      </c>
      <c r="D24" s="458"/>
      <c r="E24" s="458"/>
      <c r="F24" s="458"/>
      <c r="G24" s="458"/>
      <c r="H24" s="458"/>
      <c r="I24" s="150">
        <v>6</v>
      </c>
      <c r="J24" s="154"/>
      <c r="K24" s="155"/>
      <c r="L24" s="152" t="str">
        <f t="shared" si="0"/>
        <v>-</v>
      </c>
    </row>
    <row r="25" spans="2:12" ht="14.25">
      <c r="B25" s="153" t="s">
        <v>882</v>
      </c>
      <c r="C25" s="457" t="s">
        <v>1688</v>
      </c>
      <c r="D25" s="458"/>
      <c r="E25" s="458"/>
      <c r="F25" s="458"/>
      <c r="G25" s="458"/>
      <c r="H25" s="458"/>
      <c r="I25" s="150">
        <v>7</v>
      </c>
      <c r="J25" s="154"/>
      <c r="K25" s="155"/>
      <c r="L25" s="152" t="str">
        <f t="shared" si="0"/>
        <v>-</v>
      </c>
    </row>
    <row r="26" spans="2:12" ht="14.25">
      <c r="B26" s="153" t="s">
        <v>1689</v>
      </c>
      <c r="C26" s="457" t="s">
        <v>1690</v>
      </c>
      <c r="D26" s="458"/>
      <c r="E26" s="458"/>
      <c r="F26" s="458"/>
      <c r="G26" s="458"/>
      <c r="H26" s="458"/>
      <c r="I26" s="150">
        <v>8</v>
      </c>
      <c r="J26" s="151">
        <f>SUM(J27:J34)</f>
        <v>0</v>
      </c>
      <c r="K26" s="151">
        <f>SUM(K27:K34)</f>
        <v>0</v>
      </c>
      <c r="L26" s="152" t="str">
        <f t="shared" si="0"/>
        <v>-</v>
      </c>
    </row>
    <row r="27" spans="2:12" ht="14.25">
      <c r="B27" s="153" t="s">
        <v>1356</v>
      </c>
      <c r="C27" s="457" t="s">
        <v>1691</v>
      </c>
      <c r="D27" s="458"/>
      <c r="E27" s="458"/>
      <c r="F27" s="458"/>
      <c r="G27" s="458"/>
      <c r="H27" s="458"/>
      <c r="I27" s="150">
        <v>9</v>
      </c>
      <c r="J27" s="154"/>
      <c r="K27" s="155"/>
      <c r="L27" s="152" t="str">
        <f t="shared" si="0"/>
        <v>-</v>
      </c>
    </row>
    <row r="28" spans="2:12" ht="14.25">
      <c r="B28" s="153" t="s">
        <v>1358</v>
      </c>
      <c r="C28" s="457" t="s">
        <v>1692</v>
      </c>
      <c r="D28" s="458"/>
      <c r="E28" s="458"/>
      <c r="F28" s="458"/>
      <c r="G28" s="458"/>
      <c r="H28" s="458"/>
      <c r="I28" s="150">
        <v>10</v>
      </c>
      <c r="J28" s="154"/>
      <c r="K28" s="155"/>
      <c r="L28" s="152" t="str">
        <f t="shared" si="0"/>
        <v>-</v>
      </c>
    </row>
    <row r="29" spans="2:12" ht="14.25">
      <c r="B29" s="153" t="s">
        <v>1360</v>
      </c>
      <c r="C29" s="457" t="s">
        <v>1693</v>
      </c>
      <c r="D29" s="458"/>
      <c r="E29" s="458"/>
      <c r="F29" s="458"/>
      <c r="G29" s="458"/>
      <c r="H29" s="458"/>
      <c r="I29" s="150">
        <v>11</v>
      </c>
      <c r="J29" s="154"/>
      <c r="K29" s="155"/>
      <c r="L29" s="152" t="str">
        <f t="shared" si="0"/>
        <v>-</v>
      </c>
    </row>
    <row r="30" spans="2:12" ht="14.25">
      <c r="B30" s="153" t="s">
        <v>1362</v>
      </c>
      <c r="C30" s="457" t="s">
        <v>1694</v>
      </c>
      <c r="D30" s="458"/>
      <c r="E30" s="458"/>
      <c r="F30" s="458"/>
      <c r="G30" s="458"/>
      <c r="H30" s="458"/>
      <c r="I30" s="150">
        <v>12</v>
      </c>
      <c r="J30" s="154"/>
      <c r="K30" s="155"/>
      <c r="L30" s="152" t="str">
        <f t="shared" si="0"/>
        <v>-</v>
      </c>
    </row>
    <row r="31" spans="2:12" ht="14.25">
      <c r="B31" s="153" t="s">
        <v>1364</v>
      </c>
      <c r="C31" s="457" t="s">
        <v>1695</v>
      </c>
      <c r="D31" s="458"/>
      <c r="E31" s="458"/>
      <c r="F31" s="458"/>
      <c r="G31" s="458"/>
      <c r="H31" s="458"/>
      <c r="I31" s="150">
        <v>13</v>
      </c>
      <c r="J31" s="154"/>
      <c r="K31" s="155"/>
      <c r="L31" s="152" t="str">
        <f t="shared" si="0"/>
        <v>-</v>
      </c>
    </row>
    <row r="32" spans="2:12" ht="14.25">
      <c r="B32" s="153" t="s">
        <v>1366</v>
      </c>
      <c r="C32" s="457" t="s">
        <v>1696</v>
      </c>
      <c r="D32" s="458"/>
      <c r="E32" s="458"/>
      <c r="F32" s="458"/>
      <c r="G32" s="458"/>
      <c r="H32" s="458"/>
      <c r="I32" s="150">
        <v>14</v>
      </c>
      <c r="J32" s="154"/>
      <c r="K32" s="155"/>
      <c r="L32" s="152" t="str">
        <f t="shared" si="0"/>
        <v>-</v>
      </c>
    </row>
    <row r="33" spans="2:12" ht="14.25">
      <c r="B33" s="153" t="s">
        <v>1368</v>
      </c>
      <c r="C33" s="457" t="s">
        <v>1697</v>
      </c>
      <c r="D33" s="458"/>
      <c r="E33" s="458"/>
      <c r="F33" s="458"/>
      <c r="G33" s="458"/>
      <c r="H33" s="458"/>
      <c r="I33" s="150">
        <v>15</v>
      </c>
      <c r="J33" s="154"/>
      <c r="K33" s="155"/>
      <c r="L33" s="152" t="str">
        <f t="shared" si="0"/>
        <v>-</v>
      </c>
    </row>
    <row r="34" spans="2:12" ht="14.25">
      <c r="B34" s="153" t="s">
        <v>1370</v>
      </c>
      <c r="C34" s="457" t="s">
        <v>1698</v>
      </c>
      <c r="D34" s="458"/>
      <c r="E34" s="458"/>
      <c r="F34" s="458"/>
      <c r="G34" s="458"/>
      <c r="H34" s="458"/>
      <c r="I34" s="150">
        <v>16</v>
      </c>
      <c r="J34" s="154"/>
      <c r="K34" s="155"/>
      <c r="L34" s="152" t="str">
        <f t="shared" si="0"/>
        <v>-</v>
      </c>
    </row>
    <row r="35" spans="2:12" ht="14.25">
      <c r="B35" s="153" t="s">
        <v>1699</v>
      </c>
      <c r="C35" s="457" t="s">
        <v>1700</v>
      </c>
      <c r="D35" s="458"/>
      <c r="E35" s="458"/>
      <c r="F35" s="458"/>
      <c r="G35" s="458"/>
      <c r="H35" s="458"/>
      <c r="I35" s="150">
        <v>17</v>
      </c>
      <c r="J35" s="154"/>
      <c r="K35" s="155"/>
      <c r="L35" s="152" t="str">
        <f t="shared" si="0"/>
        <v>-</v>
      </c>
    </row>
    <row r="36" spans="2:12" ht="14.25">
      <c r="B36" s="149" t="s">
        <v>1701</v>
      </c>
      <c r="C36" s="459" t="s">
        <v>1702</v>
      </c>
      <c r="D36" s="460"/>
      <c r="E36" s="460"/>
      <c r="F36" s="460"/>
      <c r="G36" s="460"/>
      <c r="H36" s="460"/>
      <c r="I36" s="150">
        <v>18</v>
      </c>
      <c r="J36" s="151">
        <f>J37+J41+J49+J52+J57+J60-J64</f>
        <v>0</v>
      </c>
      <c r="K36" s="151">
        <f>K37+K41+K49+K52+K57+K60-K64</f>
        <v>0</v>
      </c>
      <c r="L36" s="152" t="str">
        <f t="shared" si="0"/>
        <v>-</v>
      </c>
    </row>
    <row r="37" spans="2:12" ht="14.25">
      <c r="B37" s="153" t="s">
        <v>1703</v>
      </c>
      <c r="C37" s="457" t="s">
        <v>1704</v>
      </c>
      <c r="D37" s="458"/>
      <c r="E37" s="458"/>
      <c r="F37" s="458"/>
      <c r="G37" s="458"/>
      <c r="H37" s="458"/>
      <c r="I37" s="150">
        <v>19</v>
      </c>
      <c r="J37" s="151">
        <f>SUM(J38:J40)</f>
        <v>0</v>
      </c>
      <c r="K37" s="151">
        <f>SUM(K38:K40)</f>
        <v>0</v>
      </c>
      <c r="L37" s="152" t="str">
        <f t="shared" si="0"/>
        <v>-</v>
      </c>
    </row>
    <row r="38" spans="2:12" ht="14.25">
      <c r="B38" s="153" t="s">
        <v>1705</v>
      </c>
      <c r="C38" s="457" t="s">
        <v>1706</v>
      </c>
      <c r="D38" s="458"/>
      <c r="E38" s="458"/>
      <c r="F38" s="458"/>
      <c r="G38" s="458"/>
      <c r="H38" s="458"/>
      <c r="I38" s="150">
        <v>20</v>
      </c>
      <c r="J38" s="154"/>
      <c r="K38" s="155"/>
      <c r="L38" s="152" t="str">
        <f t="shared" si="0"/>
        <v>-</v>
      </c>
    </row>
    <row r="39" spans="2:12" ht="14.25">
      <c r="B39" s="153" t="s">
        <v>1707</v>
      </c>
      <c r="C39" s="457" t="s">
        <v>1708</v>
      </c>
      <c r="D39" s="458"/>
      <c r="E39" s="458"/>
      <c r="F39" s="458"/>
      <c r="G39" s="458"/>
      <c r="H39" s="458"/>
      <c r="I39" s="150">
        <v>21</v>
      </c>
      <c r="J39" s="154"/>
      <c r="K39" s="155"/>
      <c r="L39" s="152" t="str">
        <f t="shared" si="0"/>
        <v>-</v>
      </c>
    </row>
    <row r="40" spans="2:12" ht="14.25">
      <c r="B40" s="153" t="s">
        <v>1709</v>
      </c>
      <c r="C40" s="457" t="s">
        <v>1710</v>
      </c>
      <c r="D40" s="458"/>
      <c r="E40" s="458"/>
      <c r="F40" s="458"/>
      <c r="G40" s="458"/>
      <c r="H40" s="458"/>
      <c r="I40" s="150">
        <v>22</v>
      </c>
      <c r="J40" s="154"/>
      <c r="K40" s="155"/>
      <c r="L40" s="152" t="str">
        <f t="shared" si="0"/>
        <v>-</v>
      </c>
    </row>
    <row r="41" spans="2:12" ht="14.25">
      <c r="B41" s="153" t="s">
        <v>1711</v>
      </c>
      <c r="C41" s="457" t="s">
        <v>1712</v>
      </c>
      <c r="D41" s="458"/>
      <c r="E41" s="458"/>
      <c r="F41" s="458"/>
      <c r="G41" s="458"/>
      <c r="H41" s="458"/>
      <c r="I41" s="150">
        <v>23</v>
      </c>
      <c r="J41" s="151">
        <f>SUM(J42:J48)</f>
        <v>0</v>
      </c>
      <c r="K41" s="151">
        <f>SUM(K42:K48)</f>
        <v>0</v>
      </c>
      <c r="L41" s="152" t="str">
        <f t="shared" si="0"/>
        <v>-</v>
      </c>
    </row>
    <row r="42" spans="2:12" ht="14.25">
      <c r="B42" s="153" t="s">
        <v>1713</v>
      </c>
      <c r="C42" s="457" t="s">
        <v>1714</v>
      </c>
      <c r="D42" s="458"/>
      <c r="E42" s="458"/>
      <c r="F42" s="458"/>
      <c r="G42" s="458"/>
      <c r="H42" s="458"/>
      <c r="I42" s="150">
        <v>24</v>
      </c>
      <c r="J42" s="154"/>
      <c r="K42" s="155"/>
      <c r="L42" s="152" t="str">
        <f t="shared" si="0"/>
        <v>-</v>
      </c>
    </row>
    <row r="43" spans="2:12" ht="14.25">
      <c r="B43" s="153" t="s">
        <v>1715</v>
      </c>
      <c r="C43" s="457" t="s">
        <v>1716</v>
      </c>
      <c r="D43" s="458"/>
      <c r="E43" s="458"/>
      <c r="F43" s="458"/>
      <c r="G43" s="458"/>
      <c r="H43" s="458"/>
      <c r="I43" s="150">
        <v>25</v>
      </c>
      <c r="J43" s="154"/>
      <c r="K43" s="155"/>
      <c r="L43" s="152" t="str">
        <f t="shared" si="0"/>
        <v>-</v>
      </c>
    </row>
    <row r="44" spans="2:12" ht="14.25">
      <c r="B44" s="153" t="s">
        <v>1717</v>
      </c>
      <c r="C44" s="457" t="s">
        <v>1718</v>
      </c>
      <c r="D44" s="458"/>
      <c r="E44" s="458"/>
      <c r="F44" s="458"/>
      <c r="G44" s="458"/>
      <c r="H44" s="458"/>
      <c r="I44" s="150">
        <v>26</v>
      </c>
      <c r="J44" s="154"/>
      <c r="K44" s="155"/>
      <c r="L44" s="152" t="str">
        <f t="shared" si="0"/>
        <v>-</v>
      </c>
    </row>
    <row r="45" spans="2:12" ht="14.25">
      <c r="B45" s="153" t="s">
        <v>1719</v>
      </c>
      <c r="C45" s="457" t="s">
        <v>1720</v>
      </c>
      <c r="D45" s="458"/>
      <c r="E45" s="458"/>
      <c r="F45" s="458"/>
      <c r="G45" s="458"/>
      <c r="H45" s="458"/>
      <c r="I45" s="150">
        <v>27</v>
      </c>
      <c r="J45" s="154"/>
      <c r="K45" s="155"/>
      <c r="L45" s="152" t="str">
        <f t="shared" si="0"/>
        <v>-</v>
      </c>
    </row>
    <row r="46" spans="2:12" ht="14.25">
      <c r="B46" s="153" t="s">
        <v>1721</v>
      </c>
      <c r="C46" s="457" t="s">
        <v>1722</v>
      </c>
      <c r="D46" s="458"/>
      <c r="E46" s="458"/>
      <c r="F46" s="458"/>
      <c r="G46" s="458"/>
      <c r="H46" s="458"/>
      <c r="I46" s="150">
        <v>28</v>
      </c>
      <c r="J46" s="154"/>
      <c r="K46" s="155"/>
      <c r="L46" s="152" t="str">
        <f t="shared" si="0"/>
        <v>-</v>
      </c>
    </row>
    <row r="47" spans="2:12" ht="14.25">
      <c r="B47" s="153" t="s">
        <v>1723</v>
      </c>
      <c r="C47" s="457" t="s">
        <v>2404</v>
      </c>
      <c r="D47" s="458"/>
      <c r="E47" s="458"/>
      <c r="F47" s="458"/>
      <c r="G47" s="458"/>
      <c r="H47" s="458"/>
      <c r="I47" s="150">
        <v>29</v>
      </c>
      <c r="J47" s="154"/>
      <c r="K47" s="155"/>
      <c r="L47" s="152" t="str">
        <f t="shared" si="0"/>
        <v>-</v>
      </c>
    </row>
    <row r="48" spans="2:12" ht="14.25">
      <c r="B48" s="153" t="s">
        <v>2405</v>
      </c>
      <c r="C48" s="457" t="s">
        <v>2406</v>
      </c>
      <c r="D48" s="458"/>
      <c r="E48" s="458"/>
      <c r="F48" s="458"/>
      <c r="G48" s="458"/>
      <c r="H48" s="458"/>
      <c r="I48" s="150">
        <v>30</v>
      </c>
      <c r="J48" s="154"/>
      <c r="K48" s="155"/>
      <c r="L48" s="152" t="str">
        <f t="shared" si="0"/>
        <v>-</v>
      </c>
    </row>
    <row r="49" spans="2:12" ht="14.25">
      <c r="B49" s="153" t="s">
        <v>2407</v>
      </c>
      <c r="C49" s="457" t="s">
        <v>2408</v>
      </c>
      <c r="D49" s="458"/>
      <c r="E49" s="458"/>
      <c r="F49" s="458"/>
      <c r="G49" s="458"/>
      <c r="H49" s="458"/>
      <c r="I49" s="150">
        <v>31</v>
      </c>
      <c r="J49" s="151">
        <f>SUM(J50:J51)</f>
        <v>0</v>
      </c>
      <c r="K49" s="151">
        <f>SUM(K50:K51)</f>
        <v>0</v>
      </c>
      <c r="L49" s="152" t="str">
        <f t="shared" si="0"/>
        <v>-</v>
      </c>
    </row>
    <row r="50" spans="2:12" ht="14.25">
      <c r="B50" s="153" t="s">
        <v>2409</v>
      </c>
      <c r="C50" s="457" t="s">
        <v>869</v>
      </c>
      <c r="D50" s="458"/>
      <c r="E50" s="458"/>
      <c r="F50" s="458"/>
      <c r="G50" s="458"/>
      <c r="H50" s="458"/>
      <c r="I50" s="150">
        <v>32</v>
      </c>
      <c r="J50" s="154"/>
      <c r="K50" s="155"/>
      <c r="L50" s="152" t="str">
        <f t="shared" si="0"/>
        <v>-</v>
      </c>
    </row>
    <row r="51" spans="2:12" ht="14.25">
      <c r="B51" s="153" t="s">
        <v>870</v>
      </c>
      <c r="C51" s="457" t="s">
        <v>871</v>
      </c>
      <c r="D51" s="458"/>
      <c r="E51" s="458"/>
      <c r="F51" s="458"/>
      <c r="G51" s="458"/>
      <c r="H51" s="458"/>
      <c r="I51" s="150">
        <v>33</v>
      </c>
      <c r="J51" s="154"/>
      <c r="K51" s="155"/>
      <c r="L51" s="152" t="str">
        <f aca="true" t="shared" si="1" ref="L51:L82">IF(J51&gt;0,IF(K51/J51&gt;=100,"&gt;&gt;100",K51/J51*100),"-")</f>
        <v>-</v>
      </c>
    </row>
    <row r="52" spans="2:12" ht="14.25">
      <c r="B52" s="153" t="s">
        <v>872</v>
      </c>
      <c r="C52" s="457" t="s">
        <v>2302</v>
      </c>
      <c r="D52" s="458"/>
      <c r="E52" s="458"/>
      <c r="F52" s="458"/>
      <c r="G52" s="458"/>
      <c r="H52" s="458"/>
      <c r="I52" s="150">
        <v>34</v>
      </c>
      <c r="J52" s="151">
        <f>SUM(J53:J56)</f>
        <v>0</v>
      </c>
      <c r="K52" s="151">
        <f>SUM(K53:K56)</f>
        <v>0</v>
      </c>
      <c r="L52" s="152" t="str">
        <f t="shared" si="1"/>
        <v>-</v>
      </c>
    </row>
    <row r="53" spans="2:12" ht="14.25">
      <c r="B53" s="153" t="s">
        <v>2303</v>
      </c>
      <c r="C53" s="457" t="s">
        <v>2304</v>
      </c>
      <c r="D53" s="458"/>
      <c r="E53" s="458"/>
      <c r="F53" s="458"/>
      <c r="G53" s="458"/>
      <c r="H53" s="458"/>
      <c r="I53" s="150">
        <v>35</v>
      </c>
      <c r="J53" s="154"/>
      <c r="K53" s="155"/>
      <c r="L53" s="152" t="str">
        <f t="shared" si="1"/>
        <v>-</v>
      </c>
    </row>
    <row r="54" spans="2:12" ht="14.25">
      <c r="B54" s="153" t="s">
        <v>2305</v>
      </c>
      <c r="C54" s="457" t="s">
        <v>2306</v>
      </c>
      <c r="D54" s="458"/>
      <c r="E54" s="458"/>
      <c r="F54" s="458"/>
      <c r="G54" s="458"/>
      <c r="H54" s="458"/>
      <c r="I54" s="150">
        <v>36</v>
      </c>
      <c r="J54" s="154"/>
      <c r="K54" s="155"/>
      <c r="L54" s="152" t="str">
        <f t="shared" si="1"/>
        <v>-</v>
      </c>
    </row>
    <row r="55" spans="2:12" ht="14.25">
      <c r="B55" s="153" t="s">
        <v>2307</v>
      </c>
      <c r="C55" s="457" t="s">
        <v>2308</v>
      </c>
      <c r="D55" s="458"/>
      <c r="E55" s="458"/>
      <c r="F55" s="458"/>
      <c r="G55" s="458"/>
      <c r="H55" s="458"/>
      <c r="I55" s="150">
        <v>37</v>
      </c>
      <c r="J55" s="154"/>
      <c r="K55" s="155"/>
      <c r="L55" s="152" t="str">
        <f t="shared" si="1"/>
        <v>-</v>
      </c>
    </row>
    <row r="56" spans="2:12" ht="14.25">
      <c r="B56" s="153" t="s">
        <v>2309</v>
      </c>
      <c r="C56" s="457" t="s">
        <v>2310</v>
      </c>
      <c r="D56" s="458"/>
      <c r="E56" s="458"/>
      <c r="F56" s="458"/>
      <c r="G56" s="458"/>
      <c r="H56" s="458"/>
      <c r="I56" s="150">
        <v>38</v>
      </c>
      <c r="J56" s="154"/>
      <c r="K56" s="155"/>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c r="K58" s="155"/>
      <c r="L58" s="152" t="str">
        <f t="shared" si="1"/>
        <v>-</v>
      </c>
    </row>
    <row r="59" spans="2:12" ht="14.25">
      <c r="B59" s="153" t="s">
        <v>2315</v>
      </c>
      <c r="C59" s="457" t="s">
        <v>2316</v>
      </c>
      <c r="D59" s="458"/>
      <c r="E59" s="458"/>
      <c r="F59" s="458"/>
      <c r="G59" s="458"/>
      <c r="H59" s="458"/>
      <c r="I59" s="150">
        <v>41</v>
      </c>
      <c r="J59" s="154"/>
      <c r="K59" s="155"/>
      <c r="L59" s="152" t="str">
        <f t="shared" si="1"/>
        <v>-</v>
      </c>
    </row>
    <row r="60" spans="2:12" ht="14.25">
      <c r="B60" s="153" t="s">
        <v>2317</v>
      </c>
      <c r="C60" s="457" t="s">
        <v>2763</v>
      </c>
      <c r="D60" s="458"/>
      <c r="E60" s="458"/>
      <c r="F60" s="458"/>
      <c r="G60" s="458"/>
      <c r="H60" s="458"/>
      <c r="I60" s="150">
        <v>42</v>
      </c>
      <c r="J60" s="151">
        <f>SUM(J61:J63)</f>
        <v>0</v>
      </c>
      <c r="K60" s="151">
        <f>SUM(K61:K63)</f>
        <v>0</v>
      </c>
      <c r="L60" s="152" t="str">
        <f t="shared" si="1"/>
        <v>-</v>
      </c>
    </row>
    <row r="61" spans="2:12" ht="14.25">
      <c r="B61" s="153" t="s">
        <v>2764</v>
      </c>
      <c r="C61" s="457" t="s">
        <v>2765</v>
      </c>
      <c r="D61" s="458"/>
      <c r="E61" s="458"/>
      <c r="F61" s="458"/>
      <c r="G61" s="458"/>
      <c r="H61" s="458"/>
      <c r="I61" s="150">
        <v>43</v>
      </c>
      <c r="J61" s="154"/>
      <c r="K61" s="155"/>
      <c r="L61" s="152" t="str">
        <f t="shared" si="1"/>
        <v>-</v>
      </c>
    </row>
    <row r="62" spans="2:12" ht="14.25">
      <c r="B62" s="153" t="s">
        <v>2766</v>
      </c>
      <c r="C62" s="457" t="s">
        <v>2767</v>
      </c>
      <c r="D62" s="458"/>
      <c r="E62" s="458"/>
      <c r="F62" s="458"/>
      <c r="G62" s="458"/>
      <c r="H62" s="458"/>
      <c r="I62" s="150">
        <v>44</v>
      </c>
      <c r="J62" s="154"/>
      <c r="K62" s="155"/>
      <c r="L62" s="152" t="str">
        <f t="shared" si="1"/>
        <v>-</v>
      </c>
    </row>
    <row r="63" spans="2:12" ht="14.25">
      <c r="B63" s="153" t="s">
        <v>2768</v>
      </c>
      <c r="C63" s="457" t="s">
        <v>2769</v>
      </c>
      <c r="D63" s="458"/>
      <c r="E63" s="458"/>
      <c r="F63" s="458"/>
      <c r="G63" s="458"/>
      <c r="H63" s="458"/>
      <c r="I63" s="150">
        <v>45</v>
      </c>
      <c r="J63" s="154"/>
      <c r="K63" s="155"/>
      <c r="L63" s="152" t="str">
        <f t="shared" si="1"/>
        <v>-</v>
      </c>
    </row>
    <row r="64" spans="2:12" ht="14.25">
      <c r="B64" s="153" t="s">
        <v>2770</v>
      </c>
      <c r="C64" s="457" t="s">
        <v>2771</v>
      </c>
      <c r="D64" s="458"/>
      <c r="E64" s="458"/>
      <c r="F64" s="458"/>
      <c r="G64" s="458"/>
      <c r="H64" s="458"/>
      <c r="I64" s="150">
        <v>46</v>
      </c>
      <c r="J64" s="154"/>
      <c r="K64" s="155"/>
      <c r="L64" s="152" t="str">
        <f t="shared" si="1"/>
        <v>-</v>
      </c>
    </row>
    <row r="65" spans="2:12" ht="14.25">
      <c r="B65" s="149" t="s">
        <v>2772</v>
      </c>
      <c r="C65" s="459" t="s">
        <v>2773</v>
      </c>
      <c r="D65" s="460"/>
      <c r="E65" s="460"/>
      <c r="F65" s="460"/>
      <c r="G65" s="460"/>
      <c r="H65" s="460"/>
      <c r="I65" s="150">
        <v>47</v>
      </c>
      <c r="J65" s="151">
        <f>J66</f>
        <v>0</v>
      </c>
      <c r="K65" s="151">
        <f>K66</f>
        <v>0</v>
      </c>
      <c r="L65" s="152" t="str">
        <f t="shared" si="1"/>
        <v>-</v>
      </c>
    </row>
    <row r="66" spans="2:12" ht="14.25">
      <c r="B66" s="153" t="s">
        <v>2774</v>
      </c>
      <c r="C66" s="457" t="s">
        <v>2775</v>
      </c>
      <c r="D66" s="458"/>
      <c r="E66" s="458"/>
      <c r="F66" s="458"/>
      <c r="G66" s="458"/>
      <c r="H66" s="458"/>
      <c r="I66" s="150">
        <v>48</v>
      </c>
      <c r="J66" s="151">
        <f>SUM(J67:J68)</f>
        <v>0</v>
      </c>
      <c r="K66" s="151">
        <f>SUM(K67:K68)</f>
        <v>0</v>
      </c>
      <c r="L66" s="152" t="str">
        <f t="shared" si="1"/>
        <v>-</v>
      </c>
    </row>
    <row r="67" spans="2:12" ht="14.25">
      <c r="B67" s="153" t="s">
        <v>2543</v>
      </c>
      <c r="C67" s="457" t="s">
        <v>2776</v>
      </c>
      <c r="D67" s="458"/>
      <c r="E67" s="458"/>
      <c r="F67" s="458"/>
      <c r="G67" s="458"/>
      <c r="H67" s="458"/>
      <c r="I67" s="150">
        <v>49</v>
      </c>
      <c r="J67" s="154"/>
      <c r="K67" s="155"/>
      <c r="L67" s="152" t="str">
        <f t="shared" si="1"/>
        <v>-</v>
      </c>
    </row>
    <row r="68" spans="2:12" ht="14.25">
      <c r="B68" s="153" t="s">
        <v>2545</v>
      </c>
      <c r="C68" s="457" t="s">
        <v>2777</v>
      </c>
      <c r="D68" s="458"/>
      <c r="E68" s="458"/>
      <c r="F68" s="458"/>
      <c r="G68" s="458"/>
      <c r="H68" s="458"/>
      <c r="I68" s="150">
        <v>50</v>
      </c>
      <c r="J68" s="154"/>
      <c r="K68" s="155"/>
      <c r="L68" s="152" t="str">
        <f t="shared" si="1"/>
        <v>-</v>
      </c>
    </row>
    <row r="69" spans="2:12" ht="14.25">
      <c r="B69" s="149" t="s">
        <v>2778</v>
      </c>
      <c r="C69" s="459" t="s">
        <v>2779</v>
      </c>
      <c r="D69" s="460"/>
      <c r="E69" s="460"/>
      <c r="F69" s="460"/>
      <c r="G69" s="460"/>
      <c r="H69" s="460"/>
      <c r="I69" s="150">
        <v>51</v>
      </c>
      <c r="J69" s="151">
        <f>J70+J71-J72</f>
        <v>0</v>
      </c>
      <c r="K69" s="151">
        <f>K70+K71-K72</f>
        <v>0</v>
      </c>
      <c r="L69" s="152" t="str">
        <f t="shared" si="1"/>
        <v>-</v>
      </c>
    </row>
    <row r="70" spans="2:12" ht="14.25">
      <c r="B70" s="153" t="s">
        <v>2780</v>
      </c>
      <c r="C70" s="457" t="s">
        <v>2781</v>
      </c>
      <c r="D70" s="458"/>
      <c r="E70" s="458"/>
      <c r="F70" s="458"/>
      <c r="G70" s="458"/>
      <c r="H70" s="458"/>
      <c r="I70" s="150">
        <v>52</v>
      </c>
      <c r="J70" s="154"/>
      <c r="K70" s="155"/>
      <c r="L70" s="152" t="str">
        <f t="shared" si="1"/>
        <v>-</v>
      </c>
    </row>
    <row r="71" spans="2:12" ht="14.25">
      <c r="B71" s="153" t="s">
        <v>2782</v>
      </c>
      <c r="C71" s="457" t="s">
        <v>2783</v>
      </c>
      <c r="D71" s="458"/>
      <c r="E71" s="458"/>
      <c r="F71" s="458"/>
      <c r="G71" s="458"/>
      <c r="H71" s="458"/>
      <c r="I71" s="150">
        <v>53</v>
      </c>
      <c r="J71" s="154"/>
      <c r="K71" s="155"/>
      <c r="L71" s="152" t="str">
        <f t="shared" si="1"/>
        <v>-</v>
      </c>
    </row>
    <row r="72" spans="2:12" ht="14.25">
      <c r="B72" s="153" t="s">
        <v>2784</v>
      </c>
      <c r="C72" s="457" t="s">
        <v>2785</v>
      </c>
      <c r="D72" s="458"/>
      <c r="E72" s="458"/>
      <c r="F72" s="458"/>
      <c r="G72" s="458"/>
      <c r="H72" s="458"/>
      <c r="I72" s="150">
        <v>54</v>
      </c>
      <c r="J72" s="154"/>
      <c r="K72" s="155"/>
      <c r="L72" s="152" t="str">
        <f t="shared" si="1"/>
        <v>-</v>
      </c>
    </row>
    <row r="73" spans="2:12" ht="14.25">
      <c r="B73" s="149" t="s">
        <v>2786</v>
      </c>
      <c r="C73" s="459" t="s">
        <v>2787</v>
      </c>
      <c r="D73" s="460"/>
      <c r="E73" s="460"/>
      <c r="F73" s="460"/>
      <c r="G73" s="460"/>
      <c r="H73" s="460"/>
      <c r="I73" s="150">
        <v>55</v>
      </c>
      <c r="J73" s="151">
        <f>SUM(J74:J77)+SUM(J80:J81)</f>
        <v>0</v>
      </c>
      <c r="K73" s="151">
        <f>SUM(K74:K77)+SUM(K80:K81)</f>
        <v>0</v>
      </c>
      <c r="L73" s="152" t="str">
        <f t="shared" si="1"/>
        <v>-</v>
      </c>
    </row>
    <row r="74" spans="2:12" ht="14.25">
      <c r="B74" s="153" t="s">
        <v>2918</v>
      </c>
      <c r="C74" s="457" t="s">
        <v>2901</v>
      </c>
      <c r="D74" s="458"/>
      <c r="E74" s="458"/>
      <c r="F74" s="458"/>
      <c r="G74" s="458"/>
      <c r="H74" s="458"/>
      <c r="I74" s="150">
        <v>56</v>
      </c>
      <c r="J74" s="154"/>
      <c r="K74" s="155"/>
      <c r="L74" s="152" t="str">
        <f t="shared" si="1"/>
        <v>-</v>
      </c>
    </row>
    <row r="75" spans="2:12" ht="14.25">
      <c r="B75" s="153" t="s">
        <v>2919</v>
      </c>
      <c r="C75" s="457" t="s">
        <v>2902</v>
      </c>
      <c r="D75" s="458"/>
      <c r="E75" s="458"/>
      <c r="F75" s="458"/>
      <c r="G75" s="458"/>
      <c r="H75" s="458"/>
      <c r="I75" s="150">
        <v>57</v>
      </c>
      <c r="J75" s="154"/>
      <c r="K75" s="155"/>
      <c r="L75" s="152" t="str">
        <f t="shared" si="1"/>
        <v>-</v>
      </c>
    </row>
    <row r="76" spans="2:12" ht="14.25">
      <c r="B76" s="153" t="s">
        <v>2920</v>
      </c>
      <c r="C76" s="457" t="s">
        <v>2903</v>
      </c>
      <c r="D76" s="458"/>
      <c r="E76" s="458"/>
      <c r="F76" s="458"/>
      <c r="G76" s="458"/>
      <c r="H76" s="458"/>
      <c r="I76" s="150">
        <v>58</v>
      </c>
      <c r="J76" s="154"/>
      <c r="K76" s="155"/>
      <c r="L76" s="152" t="str">
        <f t="shared" si="1"/>
        <v>-</v>
      </c>
    </row>
    <row r="77" spans="2:12" ht="14.25">
      <c r="B77" s="153" t="s">
        <v>2921</v>
      </c>
      <c r="C77" s="457" t="s">
        <v>2788</v>
      </c>
      <c r="D77" s="458"/>
      <c r="E77" s="458"/>
      <c r="F77" s="458"/>
      <c r="G77" s="458"/>
      <c r="H77" s="458"/>
      <c r="I77" s="150">
        <v>59</v>
      </c>
      <c r="J77" s="151">
        <f>SUM(J78:J79)</f>
        <v>0</v>
      </c>
      <c r="K77" s="151">
        <f>SUM(K78:K79)</f>
        <v>0</v>
      </c>
      <c r="L77" s="152" t="str">
        <f t="shared" si="1"/>
        <v>-</v>
      </c>
    </row>
    <row r="78" spans="2:12" ht="14.25">
      <c r="B78" s="153" t="s">
        <v>2789</v>
      </c>
      <c r="C78" s="457" t="s">
        <v>2790</v>
      </c>
      <c r="D78" s="458"/>
      <c r="E78" s="458"/>
      <c r="F78" s="458"/>
      <c r="G78" s="458"/>
      <c r="H78" s="458"/>
      <c r="I78" s="150">
        <v>60</v>
      </c>
      <c r="J78" s="154"/>
      <c r="K78" s="155"/>
      <c r="L78" s="152" t="str">
        <f t="shared" si="1"/>
        <v>-</v>
      </c>
    </row>
    <row r="79" spans="2:12" ht="14.25">
      <c r="B79" s="153" t="s">
        <v>2791</v>
      </c>
      <c r="C79" s="457" t="s">
        <v>2792</v>
      </c>
      <c r="D79" s="458"/>
      <c r="E79" s="458"/>
      <c r="F79" s="458"/>
      <c r="G79" s="458"/>
      <c r="H79" s="458"/>
      <c r="I79" s="150">
        <v>61</v>
      </c>
      <c r="J79" s="154"/>
      <c r="K79" s="155"/>
      <c r="L79" s="152" t="str">
        <f t="shared" si="1"/>
        <v>-</v>
      </c>
    </row>
    <row r="80" spans="2:12" ht="14.25">
      <c r="B80" s="153" t="s">
        <v>2922</v>
      </c>
      <c r="C80" s="457" t="s">
        <v>2905</v>
      </c>
      <c r="D80" s="458"/>
      <c r="E80" s="458"/>
      <c r="F80" s="458"/>
      <c r="G80" s="458"/>
      <c r="H80" s="458"/>
      <c r="I80" s="150">
        <v>62</v>
      </c>
      <c r="J80" s="154"/>
      <c r="K80" s="155"/>
      <c r="L80" s="152" t="str">
        <f t="shared" si="1"/>
        <v>-</v>
      </c>
    </row>
    <row r="81" spans="2:12" ht="14.25">
      <c r="B81" s="153" t="s">
        <v>2923</v>
      </c>
      <c r="C81" s="457" t="s">
        <v>2906</v>
      </c>
      <c r="D81" s="458"/>
      <c r="E81" s="458"/>
      <c r="F81" s="458"/>
      <c r="G81" s="458"/>
      <c r="H81" s="458"/>
      <c r="I81" s="150">
        <v>63</v>
      </c>
      <c r="J81" s="154"/>
      <c r="K81" s="155"/>
      <c r="L81" s="152" t="str">
        <f t="shared" si="1"/>
        <v>-</v>
      </c>
    </row>
    <row r="82" spans="2:12" ht="14.25">
      <c r="B82" s="149" t="s">
        <v>2793</v>
      </c>
      <c r="C82" s="459" t="s">
        <v>2794</v>
      </c>
      <c r="D82" s="460"/>
      <c r="E82" s="460"/>
      <c r="F82" s="460"/>
      <c r="G82" s="460"/>
      <c r="H82" s="460"/>
      <c r="I82" s="150">
        <v>64</v>
      </c>
      <c r="J82" s="151">
        <f>J83+J88+J91</f>
        <v>0</v>
      </c>
      <c r="K82" s="151">
        <f>K83+K88+K91</f>
        <v>0</v>
      </c>
      <c r="L82" s="152" t="str">
        <f t="shared" si="1"/>
        <v>-</v>
      </c>
    </row>
    <row r="83" spans="2:12" ht="14.25">
      <c r="B83" s="153" t="s">
        <v>2795</v>
      </c>
      <c r="C83" s="457" t="s">
        <v>2796</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2119</v>
      </c>
      <c r="C84" s="457" t="s">
        <v>2120</v>
      </c>
      <c r="D84" s="458"/>
      <c r="E84" s="458"/>
      <c r="F84" s="458"/>
      <c r="G84" s="458"/>
      <c r="H84" s="458"/>
      <c r="I84" s="150">
        <v>66</v>
      </c>
      <c r="J84" s="154"/>
      <c r="K84" s="155"/>
      <c r="L84" s="152" t="str">
        <f t="shared" si="2"/>
        <v>-</v>
      </c>
    </row>
    <row r="85" spans="2:12" ht="14.25">
      <c r="B85" s="153" t="s">
        <v>2121</v>
      </c>
      <c r="C85" s="457" t="s">
        <v>2122</v>
      </c>
      <c r="D85" s="458"/>
      <c r="E85" s="458"/>
      <c r="F85" s="458"/>
      <c r="G85" s="458"/>
      <c r="H85" s="458"/>
      <c r="I85" s="150">
        <v>67</v>
      </c>
      <c r="J85" s="154"/>
      <c r="K85" s="155"/>
      <c r="L85" s="152" t="str">
        <f t="shared" si="2"/>
        <v>-</v>
      </c>
    </row>
    <row r="86" spans="2:12" ht="14.25">
      <c r="B86" s="153" t="s">
        <v>2123</v>
      </c>
      <c r="C86" s="457" t="s">
        <v>2124</v>
      </c>
      <c r="D86" s="458"/>
      <c r="E86" s="458"/>
      <c r="F86" s="458"/>
      <c r="G86" s="458"/>
      <c r="H86" s="458"/>
      <c r="I86" s="150">
        <v>68</v>
      </c>
      <c r="J86" s="154"/>
      <c r="K86" s="155"/>
      <c r="L86" s="152" t="str">
        <f t="shared" si="2"/>
        <v>-</v>
      </c>
    </row>
    <row r="87" spans="2:12" ht="14.25">
      <c r="B87" s="153" t="s">
        <v>2125</v>
      </c>
      <c r="C87" s="457" t="s">
        <v>2126</v>
      </c>
      <c r="D87" s="458"/>
      <c r="E87" s="458"/>
      <c r="F87" s="458"/>
      <c r="G87" s="458"/>
      <c r="H87" s="458"/>
      <c r="I87" s="150">
        <v>69</v>
      </c>
      <c r="J87" s="154"/>
      <c r="K87" s="155"/>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c r="K89" s="155"/>
      <c r="L89" s="152" t="str">
        <f t="shared" si="2"/>
        <v>-</v>
      </c>
    </row>
    <row r="90" spans="2:12" ht="14.25">
      <c r="B90" s="153" t="s">
        <v>2131</v>
      </c>
      <c r="C90" s="457" t="s">
        <v>2132</v>
      </c>
      <c r="D90" s="458"/>
      <c r="E90" s="458"/>
      <c r="F90" s="458"/>
      <c r="G90" s="458"/>
      <c r="H90" s="458"/>
      <c r="I90" s="150">
        <v>72</v>
      </c>
      <c r="J90" s="154"/>
      <c r="K90" s="155"/>
      <c r="L90" s="152" t="str">
        <f t="shared" si="2"/>
        <v>-</v>
      </c>
    </row>
    <row r="91" spans="2:12" ht="14.25">
      <c r="B91" s="153" t="s">
        <v>2133</v>
      </c>
      <c r="C91" s="457" t="s">
        <v>2134</v>
      </c>
      <c r="D91" s="458"/>
      <c r="E91" s="458"/>
      <c r="F91" s="458"/>
      <c r="G91" s="458"/>
      <c r="H91" s="458"/>
      <c r="I91" s="150">
        <v>73</v>
      </c>
      <c r="J91" s="154"/>
      <c r="K91" s="155"/>
      <c r="L91" s="152" t="str">
        <f t="shared" si="2"/>
        <v>-</v>
      </c>
    </row>
    <row r="92" spans="2:12" ht="14.25">
      <c r="B92" s="149">
        <v>1</v>
      </c>
      <c r="C92" s="459" t="s">
        <v>2135</v>
      </c>
      <c r="D92" s="460"/>
      <c r="E92" s="460"/>
      <c r="F92" s="460"/>
      <c r="G92" s="460"/>
      <c r="H92" s="460"/>
      <c r="I92" s="150">
        <v>74</v>
      </c>
      <c r="J92" s="151">
        <f>J93+J101+J118+J123+J143+J151+J160</f>
        <v>0</v>
      </c>
      <c r="K92" s="151">
        <f>K93+K101+K118+K123+K143+K151+K160</f>
        <v>0</v>
      </c>
      <c r="L92" s="152" t="str">
        <f t="shared" si="2"/>
        <v>-</v>
      </c>
    </row>
    <row r="93" spans="2:12" ht="14.25">
      <c r="B93" s="153">
        <v>11</v>
      </c>
      <c r="C93" s="457" t="s">
        <v>2136</v>
      </c>
      <c r="D93" s="458"/>
      <c r="E93" s="458"/>
      <c r="F93" s="458"/>
      <c r="G93" s="458"/>
      <c r="H93" s="458"/>
      <c r="I93" s="150">
        <v>75</v>
      </c>
      <c r="J93" s="151">
        <f>J94+J98+J99+J100</f>
        <v>0</v>
      </c>
      <c r="K93" s="151">
        <f>K94+K98+K99+K100</f>
        <v>0</v>
      </c>
      <c r="L93" s="152" t="str">
        <f t="shared" si="2"/>
        <v>-</v>
      </c>
    </row>
    <row r="94" spans="2:12" ht="14.25">
      <c r="B94" s="153">
        <v>111</v>
      </c>
      <c r="C94" s="457" t="s">
        <v>2137</v>
      </c>
      <c r="D94" s="458"/>
      <c r="E94" s="458"/>
      <c r="F94" s="458"/>
      <c r="G94" s="458"/>
      <c r="H94" s="458"/>
      <c r="I94" s="150">
        <v>76</v>
      </c>
      <c r="J94" s="151">
        <f>SUM(J95:J97)</f>
        <v>0</v>
      </c>
      <c r="K94" s="151">
        <f>SUM(K95:K97)</f>
        <v>0</v>
      </c>
      <c r="L94" s="152" t="str">
        <f t="shared" si="2"/>
        <v>-</v>
      </c>
    </row>
    <row r="95" spans="2:12" ht="14.25">
      <c r="B95" s="153">
        <v>1111</v>
      </c>
      <c r="C95" s="457" t="s">
        <v>2138</v>
      </c>
      <c r="D95" s="458"/>
      <c r="E95" s="458"/>
      <c r="F95" s="458"/>
      <c r="G95" s="458"/>
      <c r="H95" s="458"/>
      <c r="I95" s="150">
        <v>77</v>
      </c>
      <c r="J95" s="154"/>
      <c r="K95" s="155"/>
      <c r="L95" s="152" t="str">
        <f t="shared" si="2"/>
        <v>-</v>
      </c>
    </row>
    <row r="96" spans="2:12" ht="14.25">
      <c r="B96" s="153">
        <v>1112</v>
      </c>
      <c r="C96" s="457" t="s">
        <v>2139</v>
      </c>
      <c r="D96" s="458"/>
      <c r="E96" s="458"/>
      <c r="F96" s="458"/>
      <c r="G96" s="458"/>
      <c r="H96" s="458"/>
      <c r="I96" s="150">
        <v>78</v>
      </c>
      <c r="J96" s="154"/>
      <c r="K96" s="155"/>
      <c r="L96" s="152" t="str">
        <f t="shared" si="2"/>
        <v>-</v>
      </c>
    </row>
    <row r="97" spans="2:12" ht="14.25">
      <c r="B97" s="153">
        <v>1113</v>
      </c>
      <c r="C97" s="457" t="s">
        <v>2140</v>
      </c>
      <c r="D97" s="458"/>
      <c r="E97" s="458"/>
      <c r="F97" s="458"/>
      <c r="G97" s="458"/>
      <c r="H97" s="458"/>
      <c r="I97" s="150">
        <v>79</v>
      </c>
      <c r="J97" s="154"/>
      <c r="K97" s="155"/>
      <c r="L97" s="152" t="str">
        <f t="shared" si="2"/>
        <v>-</v>
      </c>
    </row>
    <row r="98" spans="2:12" ht="14.25">
      <c r="B98" s="153">
        <v>112</v>
      </c>
      <c r="C98" s="457" t="s">
        <v>2141</v>
      </c>
      <c r="D98" s="458"/>
      <c r="E98" s="458"/>
      <c r="F98" s="458"/>
      <c r="G98" s="458"/>
      <c r="H98" s="458"/>
      <c r="I98" s="150">
        <v>80</v>
      </c>
      <c r="J98" s="154"/>
      <c r="K98" s="155"/>
      <c r="L98" s="152" t="str">
        <f t="shared" si="2"/>
        <v>-</v>
      </c>
    </row>
    <row r="99" spans="2:12" ht="14.25">
      <c r="B99" s="153">
        <v>113</v>
      </c>
      <c r="C99" s="457" t="s">
        <v>2142</v>
      </c>
      <c r="D99" s="458"/>
      <c r="E99" s="458"/>
      <c r="F99" s="458"/>
      <c r="G99" s="458"/>
      <c r="H99" s="458"/>
      <c r="I99" s="150">
        <v>81</v>
      </c>
      <c r="J99" s="154"/>
      <c r="K99" s="155"/>
      <c r="L99" s="152" t="str">
        <f t="shared" si="2"/>
        <v>-</v>
      </c>
    </row>
    <row r="100" spans="2:12" ht="14.25">
      <c r="B100" s="153">
        <v>114</v>
      </c>
      <c r="C100" s="457" t="s">
        <v>2143</v>
      </c>
      <c r="D100" s="458"/>
      <c r="E100" s="458"/>
      <c r="F100" s="458"/>
      <c r="G100" s="458"/>
      <c r="H100" s="458"/>
      <c r="I100" s="150">
        <v>82</v>
      </c>
      <c r="J100" s="154"/>
      <c r="K100" s="155"/>
      <c r="L100" s="152" t="str">
        <f t="shared" si="2"/>
        <v>-</v>
      </c>
    </row>
    <row r="101" spans="2:12" ht="27.75" customHeight="1">
      <c r="B101" s="153">
        <v>12</v>
      </c>
      <c r="C101" s="457" t="s">
        <v>643</v>
      </c>
      <c r="D101" s="468"/>
      <c r="E101" s="468"/>
      <c r="F101" s="468"/>
      <c r="G101" s="468"/>
      <c r="H101" s="468"/>
      <c r="I101" s="150">
        <v>83</v>
      </c>
      <c r="J101" s="151">
        <f>J102+J105+J106+J107+J113</f>
        <v>0</v>
      </c>
      <c r="K101" s="151">
        <f>K102+K105+K106+K107+K113</f>
        <v>0</v>
      </c>
      <c r="L101" s="152" t="str">
        <f t="shared" si="2"/>
        <v>-</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c r="K103" s="155"/>
      <c r="L103" s="152" t="str">
        <f t="shared" si="2"/>
        <v>-</v>
      </c>
    </row>
    <row r="104" spans="2:12" ht="14.25">
      <c r="B104" s="153">
        <v>1212</v>
      </c>
      <c r="C104" s="457" t="s">
        <v>2146</v>
      </c>
      <c r="D104" s="458"/>
      <c r="E104" s="458"/>
      <c r="F104" s="458"/>
      <c r="G104" s="458"/>
      <c r="H104" s="458"/>
      <c r="I104" s="150">
        <v>86</v>
      </c>
      <c r="J104" s="154"/>
      <c r="K104" s="155"/>
      <c r="L104" s="152" t="str">
        <f t="shared" si="2"/>
        <v>-</v>
      </c>
    </row>
    <row r="105" spans="2:12" ht="14.25">
      <c r="B105" s="153">
        <v>122</v>
      </c>
      <c r="C105" s="457" t="s">
        <v>2147</v>
      </c>
      <c r="D105" s="458"/>
      <c r="E105" s="458"/>
      <c r="F105" s="458"/>
      <c r="G105" s="458"/>
      <c r="H105" s="458"/>
      <c r="I105" s="150">
        <v>87</v>
      </c>
      <c r="J105" s="154"/>
      <c r="K105" s="155"/>
      <c r="L105" s="152" t="str">
        <f t="shared" si="2"/>
        <v>-</v>
      </c>
    </row>
    <row r="106" spans="2:12" ht="14.25">
      <c r="B106" s="153">
        <v>123</v>
      </c>
      <c r="C106" s="457" t="s">
        <v>2148</v>
      </c>
      <c r="D106" s="458"/>
      <c r="E106" s="458"/>
      <c r="F106" s="458"/>
      <c r="G106" s="458"/>
      <c r="H106" s="458"/>
      <c r="I106" s="150">
        <v>88</v>
      </c>
      <c r="J106" s="154"/>
      <c r="K106" s="155"/>
      <c r="L106" s="152" t="str">
        <f t="shared" si="2"/>
        <v>-</v>
      </c>
    </row>
    <row r="107" spans="2:12" ht="14.25">
      <c r="B107" s="153">
        <v>124</v>
      </c>
      <c r="C107" s="457" t="s">
        <v>2149</v>
      </c>
      <c r="D107" s="458"/>
      <c r="E107" s="458"/>
      <c r="F107" s="458"/>
      <c r="G107" s="458"/>
      <c r="H107" s="458"/>
      <c r="I107" s="150">
        <v>89</v>
      </c>
      <c r="J107" s="151">
        <f>SUM(J108:J112)</f>
        <v>0</v>
      </c>
      <c r="K107" s="151">
        <f>SUM(K108:K112)</f>
        <v>0</v>
      </c>
      <c r="L107" s="152" t="str">
        <f t="shared" si="2"/>
        <v>-</v>
      </c>
    </row>
    <row r="108" spans="2:12" ht="14.25">
      <c r="B108" s="153">
        <v>1241</v>
      </c>
      <c r="C108" s="457" t="s">
        <v>1520</v>
      </c>
      <c r="D108" s="458"/>
      <c r="E108" s="458"/>
      <c r="F108" s="458"/>
      <c r="G108" s="458"/>
      <c r="H108" s="458"/>
      <c r="I108" s="150">
        <v>90</v>
      </c>
      <c r="J108" s="154"/>
      <c r="K108" s="155"/>
      <c r="L108" s="152" t="str">
        <f t="shared" si="2"/>
        <v>-</v>
      </c>
    </row>
    <row r="109" spans="2:12" ht="14.25">
      <c r="B109" s="153">
        <v>1242</v>
      </c>
      <c r="C109" s="457" t="s">
        <v>2150</v>
      </c>
      <c r="D109" s="458"/>
      <c r="E109" s="458"/>
      <c r="F109" s="458"/>
      <c r="G109" s="458"/>
      <c r="H109" s="458"/>
      <c r="I109" s="150">
        <v>91</v>
      </c>
      <c r="J109" s="154"/>
      <c r="K109" s="155"/>
      <c r="L109" s="152" t="str">
        <f t="shared" si="2"/>
        <v>-</v>
      </c>
    </row>
    <row r="110" spans="2:12" ht="14.25">
      <c r="B110" s="153">
        <v>1243</v>
      </c>
      <c r="C110" s="457" t="s">
        <v>2151</v>
      </c>
      <c r="D110" s="458"/>
      <c r="E110" s="458"/>
      <c r="F110" s="458"/>
      <c r="G110" s="458"/>
      <c r="H110" s="458"/>
      <c r="I110" s="150">
        <v>92</v>
      </c>
      <c r="J110" s="154"/>
      <c r="K110" s="155"/>
      <c r="L110" s="152" t="str">
        <f t="shared" si="2"/>
        <v>-</v>
      </c>
    </row>
    <row r="111" spans="2:12" ht="14.25">
      <c r="B111" s="153">
        <v>1244</v>
      </c>
      <c r="C111" s="457" t="s">
        <v>2152</v>
      </c>
      <c r="D111" s="458"/>
      <c r="E111" s="458"/>
      <c r="F111" s="458"/>
      <c r="G111" s="458"/>
      <c r="H111" s="458"/>
      <c r="I111" s="150">
        <v>93</v>
      </c>
      <c r="J111" s="154"/>
      <c r="K111" s="155"/>
      <c r="L111" s="152" t="str">
        <f t="shared" si="2"/>
        <v>-</v>
      </c>
    </row>
    <row r="112" spans="2:12" ht="14.25">
      <c r="B112" s="153">
        <v>1245</v>
      </c>
      <c r="C112" s="457" t="s">
        <v>2153</v>
      </c>
      <c r="D112" s="458"/>
      <c r="E112" s="458"/>
      <c r="F112" s="458"/>
      <c r="G112" s="458"/>
      <c r="H112" s="458"/>
      <c r="I112" s="150">
        <v>94</v>
      </c>
      <c r="J112" s="154"/>
      <c r="K112" s="155"/>
      <c r="L112" s="152" t="str">
        <f t="shared" si="2"/>
        <v>-</v>
      </c>
    </row>
    <row r="113" spans="2:12" ht="14.25">
      <c r="B113" s="153">
        <v>129</v>
      </c>
      <c r="C113" s="457" t="s">
        <v>2154</v>
      </c>
      <c r="D113" s="458"/>
      <c r="E113" s="458"/>
      <c r="F113" s="458"/>
      <c r="G113" s="458"/>
      <c r="H113" s="458"/>
      <c r="I113" s="150">
        <v>95</v>
      </c>
      <c r="J113" s="151">
        <f>SUM(J114:J117)</f>
        <v>0</v>
      </c>
      <c r="K113" s="151">
        <f>SUM(K114:K117)</f>
        <v>0</v>
      </c>
      <c r="L113" s="152" t="str">
        <f t="shared" si="2"/>
        <v>-</v>
      </c>
    </row>
    <row r="114" spans="2:12" ht="14.25">
      <c r="B114" s="153">
        <v>1291</v>
      </c>
      <c r="C114" s="457" t="s">
        <v>2155</v>
      </c>
      <c r="D114" s="458"/>
      <c r="E114" s="458"/>
      <c r="F114" s="458"/>
      <c r="G114" s="458"/>
      <c r="H114" s="458"/>
      <c r="I114" s="150">
        <v>96</v>
      </c>
      <c r="J114" s="154"/>
      <c r="K114" s="155"/>
      <c r="L114" s="152" t="str">
        <f t="shared" si="2"/>
        <v>-</v>
      </c>
    </row>
    <row r="115" spans="2:12" ht="14.25">
      <c r="B115" s="153">
        <v>1292</v>
      </c>
      <c r="C115" s="457" t="s">
        <v>2156</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2157</v>
      </c>
      <c r="D116" s="458"/>
      <c r="E116" s="458"/>
      <c r="F116" s="458"/>
      <c r="G116" s="458"/>
      <c r="H116" s="458"/>
      <c r="I116" s="150">
        <v>98</v>
      </c>
      <c r="J116" s="154"/>
      <c r="K116" s="155"/>
      <c r="L116" s="152" t="str">
        <f t="shared" si="3"/>
        <v>-</v>
      </c>
    </row>
    <row r="117" spans="2:12" ht="14.25">
      <c r="B117" s="153">
        <v>1294</v>
      </c>
      <c r="C117" s="457" t="s">
        <v>2158</v>
      </c>
      <c r="D117" s="458"/>
      <c r="E117" s="458"/>
      <c r="F117" s="458"/>
      <c r="G117" s="458"/>
      <c r="H117" s="458"/>
      <c r="I117" s="150">
        <v>99</v>
      </c>
      <c r="J117" s="154"/>
      <c r="K117" s="155"/>
      <c r="L117" s="152" t="str">
        <f t="shared" si="3"/>
        <v>-</v>
      </c>
    </row>
    <row r="118" spans="2:12" ht="14.25">
      <c r="B118" s="153">
        <v>13</v>
      </c>
      <c r="C118" s="457" t="s">
        <v>2159</v>
      </c>
      <c r="D118" s="458"/>
      <c r="E118" s="458"/>
      <c r="F118" s="458"/>
      <c r="G118" s="458"/>
      <c r="H118" s="458"/>
      <c r="I118" s="150">
        <v>100</v>
      </c>
      <c r="J118" s="151">
        <f>SUM(J119:J121)-J122</f>
        <v>0</v>
      </c>
      <c r="K118" s="151">
        <f>SUM(K119:K121)-K122</f>
        <v>0</v>
      </c>
      <c r="L118" s="152" t="str">
        <f t="shared" si="3"/>
        <v>-</v>
      </c>
    </row>
    <row r="119" spans="2:12" ht="14.25">
      <c r="B119" s="153">
        <v>131</v>
      </c>
      <c r="C119" s="457" t="s">
        <v>2160</v>
      </c>
      <c r="D119" s="458"/>
      <c r="E119" s="458"/>
      <c r="F119" s="458"/>
      <c r="G119" s="458"/>
      <c r="H119" s="458"/>
      <c r="I119" s="150">
        <v>101</v>
      </c>
      <c r="J119" s="154"/>
      <c r="K119" s="155"/>
      <c r="L119" s="152" t="str">
        <f t="shared" si="3"/>
        <v>-</v>
      </c>
    </row>
    <row r="120" spans="2:12" ht="14.25">
      <c r="B120" s="153">
        <v>132</v>
      </c>
      <c r="C120" s="457" t="s">
        <v>2161</v>
      </c>
      <c r="D120" s="458"/>
      <c r="E120" s="458"/>
      <c r="F120" s="458"/>
      <c r="G120" s="458"/>
      <c r="H120" s="458"/>
      <c r="I120" s="150">
        <v>102</v>
      </c>
      <c r="J120" s="154"/>
      <c r="K120" s="155"/>
      <c r="L120" s="152" t="str">
        <f t="shared" si="3"/>
        <v>-</v>
      </c>
    </row>
    <row r="121" spans="2:12" ht="14.25">
      <c r="B121" s="153">
        <v>133</v>
      </c>
      <c r="C121" s="457" t="s">
        <v>2162</v>
      </c>
      <c r="D121" s="458"/>
      <c r="E121" s="458"/>
      <c r="F121" s="458"/>
      <c r="G121" s="458"/>
      <c r="H121" s="458"/>
      <c r="I121" s="150">
        <v>103</v>
      </c>
      <c r="J121" s="154"/>
      <c r="K121" s="155"/>
      <c r="L121" s="152" t="str">
        <f t="shared" si="3"/>
        <v>-</v>
      </c>
    </row>
    <row r="122" spans="2:12" ht="14.25">
      <c r="B122" s="153">
        <v>139</v>
      </c>
      <c r="C122" s="457" t="s">
        <v>2163</v>
      </c>
      <c r="D122" s="458"/>
      <c r="E122" s="458"/>
      <c r="F122" s="458"/>
      <c r="G122" s="458"/>
      <c r="H122" s="458"/>
      <c r="I122" s="150">
        <v>104</v>
      </c>
      <c r="J122" s="154"/>
      <c r="K122" s="155"/>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c r="K125" s="155"/>
      <c r="L125" s="152" t="str">
        <f t="shared" si="3"/>
        <v>-</v>
      </c>
    </row>
    <row r="126" spans="2:12" ht="14.25">
      <c r="B126" s="153">
        <v>1412</v>
      </c>
      <c r="C126" s="457" t="s">
        <v>1212</v>
      </c>
      <c r="D126" s="458"/>
      <c r="E126" s="458"/>
      <c r="F126" s="458"/>
      <c r="G126" s="458"/>
      <c r="H126" s="458"/>
      <c r="I126" s="150">
        <v>108</v>
      </c>
      <c r="J126" s="154"/>
      <c r="K126" s="155"/>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c r="K128" s="155"/>
      <c r="L128" s="152" t="str">
        <f t="shared" si="3"/>
        <v>-</v>
      </c>
    </row>
    <row r="129" spans="2:12" ht="14.25">
      <c r="B129" s="153">
        <v>1422</v>
      </c>
      <c r="C129" s="457" t="s">
        <v>1215</v>
      </c>
      <c r="D129" s="458"/>
      <c r="E129" s="458"/>
      <c r="F129" s="458"/>
      <c r="G129" s="458"/>
      <c r="H129" s="458"/>
      <c r="I129" s="150">
        <v>111</v>
      </c>
      <c r="J129" s="154"/>
      <c r="K129" s="155"/>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c r="K131" s="155"/>
      <c r="L131" s="152" t="str">
        <f t="shared" si="3"/>
        <v>-</v>
      </c>
    </row>
    <row r="132" spans="2:12" ht="14.25">
      <c r="B132" s="153">
        <v>1432</v>
      </c>
      <c r="C132" s="457" t="s">
        <v>1218</v>
      </c>
      <c r="D132" s="458"/>
      <c r="E132" s="458"/>
      <c r="F132" s="458"/>
      <c r="G132" s="458"/>
      <c r="H132" s="458"/>
      <c r="I132" s="150">
        <v>114</v>
      </c>
      <c r="J132" s="154"/>
      <c r="K132" s="155"/>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c r="K134" s="155"/>
      <c r="L134" s="152" t="str">
        <f t="shared" si="3"/>
        <v>-</v>
      </c>
    </row>
    <row r="135" spans="2:12" ht="14.25">
      <c r="B135" s="153">
        <v>1442</v>
      </c>
      <c r="C135" s="457" t="s">
        <v>2074</v>
      </c>
      <c r="D135" s="458"/>
      <c r="E135" s="458"/>
      <c r="F135" s="458"/>
      <c r="G135" s="458"/>
      <c r="H135" s="458"/>
      <c r="I135" s="150">
        <v>117</v>
      </c>
      <c r="J135" s="154"/>
      <c r="K135" s="155"/>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c r="K137" s="155"/>
      <c r="L137" s="152" t="str">
        <f t="shared" si="3"/>
        <v>-</v>
      </c>
    </row>
    <row r="138" spans="2:12" ht="14.25">
      <c r="B138" s="153">
        <v>1452</v>
      </c>
      <c r="C138" s="457" t="s">
        <v>2077</v>
      </c>
      <c r="D138" s="458"/>
      <c r="E138" s="458"/>
      <c r="F138" s="458"/>
      <c r="G138" s="458"/>
      <c r="H138" s="458"/>
      <c r="I138" s="150">
        <v>120</v>
      </c>
      <c r="J138" s="154"/>
      <c r="K138" s="155"/>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c r="K140" s="155"/>
      <c r="L140" s="152" t="str">
        <f t="shared" si="3"/>
        <v>-</v>
      </c>
    </row>
    <row r="141" spans="2:12" ht="14.25">
      <c r="B141" s="153">
        <v>1462</v>
      </c>
      <c r="C141" s="457" t="s">
        <v>2080</v>
      </c>
      <c r="D141" s="458"/>
      <c r="E141" s="458"/>
      <c r="F141" s="458"/>
      <c r="G141" s="458"/>
      <c r="H141" s="458"/>
      <c r="I141" s="150">
        <v>123</v>
      </c>
      <c r="J141" s="154"/>
      <c r="K141" s="155"/>
      <c r="L141" s="152" t="str">
        <f t="shared" si="3"/>
        <v>-</v>
      </c>
    </row>
    <row r="142" spans="2:12" ht="14.25">
      <c r="B142" s="153">
        <v>149</v>
      </c>
      <c r="C142" s="457" t="s">
        <v>2081</v>
      </c>
      <c r="D142" s="458"/>
      <c r="E142" s="458"/>
      <c r="F142" s="458"/>
      <c r="G142" s="458"/>
      <c r="H142" s="458"/>
      <c r="I142" s="150">
        <v>124</v>
      </c>
      <c r="J142" s="154"/>
      <c r="K142" s="155"/>
      <c r="L142" s="152" t="str">
        <f t="shared" si="3"/>
        <v>-</v>
      </c>
    </row>
    <row r="143" spans="2:12" ht="14.25">
      <c r="B143" s="153">
        <v>15</v>
      </c>
      <c r="C143" s="457" t="s">
        <v>2082</v>
      </c>
      <c r="D143" s="458"/>
      <c r="E143" s="458"/>
      <c r="F143" s="458"/>
      <c r="G143" s="458"/>
      <c r="H143" s="458"/>
      <c r="I143" s="150">
        <v>125</v>
      </c>
      <c r="J143" s="151">
        <f>J144+J147-J150</f>
        <v>0</v>
      </c>
      <c r="K143" s="151">
        <f>K144+K147-K150</f>
        <v>0</v>
      </c>
      <c r="L143" s="152" t="str">
        <f t="shared" si="3"/>
        <v>-</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c r="K145" s="155"/>
      <c r="L145" s="152" t="str">
        <f t="shared" si="3"/>
        <v>-</v>
      </c>
    </row>
    <row r="146" spans="2:12" ht="14.25">
      <c r="B146" s="153">
        <v>1512</v>
      </c>
      <c r="C146" s="457" t="s">
        <v>2085</v>
      </c>
      <c r="D146" s="458"/>
      <c r="E146" s="458"/>
      <c r="F146" s="458"/>
      <c r="G146" s="458"/>
      <c r="H146" s="458"/>
      <c r="I146" s="150">
        <v>128</v>
      </c>
      <c r="J146" s="154"/>
      <c r="K146" s="155"/>
      <c r="L146" s="152" t="str">
        <f t="shared" si="3"/>
        <v>-</v>
      </c>
    </row>
    <row r="147" spans="2:12" ht="14.25">
      <c r="B147" s="153">
        <v>152</v>
      </c>
      <c r="C147" s="457" t="s">
        <v>2086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2087</v>
      </c>
      <c r="D148" s="458"/>
      <c r="E148" s="458"/>
      <c r="F148" s="458"/>
      <c r="G148" s="458"/>
      <c r="H148" s="458"/>
      <c r="I148" s="150">
        <v>130</v>
      </c>
      <c r="J148" s="154"/>
      <c r="K148" s="155"/>
      <c r="L148" s="152" t="str">
        <f t="shared" si="4"/>
        <v>-</v>
      </c>
    </row>
    <row r="149" spans="2:12" ht="14.25">
      <c r="B149" s="153">
        <v>1522</v>
      </c>
      <c r="C149" s="457" t="s">
        <v>390</v>
      </c>
      <c r="D149" s="458"/>
      <c r="E149" s="458"/>
      <c r="F149" s="458"/>
      <c r="G149" s="458"/>
      <c r="H149" s="458"/>
      <c r="I149" s="150">
        <v>131</v>
      </c>
      <c r="J149" s="154"/>
      <c r="K149" s="155"/>
      <c r="L149" s="152" t="str">
        <f t="shared" si="4"/>
        <v>-</v>
      </c>
    </row>
    <row r="150" spans="2:12" ht="14.25">
      <c r="B150" s="153">
        <v>159</v>
      </c>
      <c r="C150" s="457" t="s">
        <v>1548</v>
      </c>
      <c r="D150" s="458"/>
      <c r="E150" s="458"/>
      <c r="F150" s="458"/>
      <c r="G150" s="458"/>
      <c r="H150" s="458"/>
      <c r="I150" s="150">
        <v>132</v>
      </c>
      <c r="J150" s="154"/>
      <c r="K150" s="155"/>
      <c r="L150" s="152" t="str">
        <f t="shared" si="4"/>
        <v>-</v>
      </c>
    </row>
    <row r="151" spans="2:12" ht="14.25">
      <c r="B151" s="153">
        <v>16</v>
      </c>
      <c r="C151" s="457" t="s">
        <v>1549</v>
      </c>
      <c r="D151" s="458"/>
      <c r="E151" s="458"/>
      <c r="F151" s="458"/>
      <c r="G151" s="458"/>
      <c r="H151" s="458"/>
      <c r="I151" s="150">
        <v>133</v>
      </c>
      <c r="J151" s="151">
        <f>SUM(J152:J155)+J158-J159</f>
        <v>0</v>
      </c>
      <c r="K151" s="151">
        <f>SUM(K152:K155)+K158-K159</f>
        <v>0</v>
      </c>
      <c r="L151" s="152" t="str">
        <f t="shared" si="4"/>
        <v>-</v>
      </c>
    </row>
    <row r="152" spans="2:12" ht="14.25">
      <c r="B152" s="153">
        <v>161</v>
      </c>
      <c r="C152" s="457" t="s">
        <v>1550</v>
      </c>
      <c r="D152" s="458"/>
      <c r="E152" s="458"/>
      <c r="F152" s="458"/>
      <c r="G152" s="458"/>
      <c r="H152" s="458"/>
      <c r="I152" s="150">
        <v>134</v>
      </c>
      <c r="J152" s="154"/>
      <c r="K152" s="155"/>
      <c r="L152" s="152" t="str">
        <f t="shared" si="4"/>
        <v>-</v>
      </c>
    </row>
    <row r="153" spans="2:12" ht="14.25">
      <c r="B153" s="153">
        <v>162</v>
      </c>
      <c r="C153" s="457" t="s">
        <v>1551</v>
      </c>
      <c r="D153" s="458"/>
      <c r="E153" s="458"/>
      <c r="F153" s="458"/>
      <c r="G153" s="458"/>
      <c r="H153" s="458"/>
      <c r="I153" s="150">
        <v>135</v>
      </c>
      <c r="J153" s="154"/>
      <c r="K153" s="155"/>
      <c r="L153" s="152" t="str">
        <f t="shared" si="4"/>
        <v>-</v>
      </c>
    </row>
    <row r="154" spans="2:12" ht="14.25">
      <c r="B154" s="153">
        <v>163</v>
      </c>
      <c r="C154" s="457" t="s">
        <v>1552</v>
      </c>
      <c r="D154" s="458"/>
      <c r="E154" s="458"/>
      <c r="F154" s="458"/>
      <c r="G154" s="458"/>
      <c r="H154" s="458"/>
      <c r="I154" s="150">
        <v>136</v>
      </c>
      <c r="J154" s="154"/>
      <c r="K154" s="155"/>
      <c r="L154" s="152" t="str">
        <f t="shared" si="4"/>
        <v>-</v>
      </c>
    </row>
    <row r="155" spans="2:12" ht="14.25">
      <c r="B155" s="153">
        <v>164</v>
      </c>
      <c r="C155" s="457" t="s">
        <v>1284</v>
      </c>
      <c r="D155" s="458"/>
      <c r="E155" s="458"/>
      <c r="F155" s="458"/>
      <c r="G155" s="458"/>
      <c r="H155" s="458"/>
      <c r="I155" s="150">
        <v>137</v>
      </c>
      <c r="J155" s="151">
        <f>SUM(J156:J157)</f>
        <v>0</v>
      </c>
      <c r="K155" s="151">
        <f>SUM(K156:K157)</f>
        <v>0</v>
      </c>
      <c r="L155" s="152" t="str">
        <f t="shared" si="4"/>
        <v>-</v>
      </c>
    </row>
    <row r="156" spans="2:12" ht="14.25">
      <c r="B156" s="153">
        <v>1641</v>
      </c>
      <c r="C156" s="457" t="s">
        <v>1285</v>
      </c>
      <c r="D156" s="458"/>
      <c r="E156" s="458"/>
      <c r="F156" s="458"/>
      <c r="G156" s="458"/>
      <c r="H156" s="458"/>
      <c r="I156" s="150">
        <v>138</v>
      </c>
      <c r="J156" s="154"/>
      <c r="K156" s="155"/>
      <c r="L156" s="152" t="str">
        <f t="shared" si="4"/>
        <v>-</v>
      </c>
    </row>
    <row r="157" spans="2:12" ht="14.25">
      <c r="B157" s="153">
        <v>1642</v>
      </c>
      <c r="C157" s="457" t="s">
        <v>1286</v>
      </c>
      <c r="D157" s="458"/>
      <c r="E157" s="458"/>
      <c r="F157" s="458"/>
      <c r="G157" s="458"/>
      <c r="H157" s="458"/>
      <c r="I157" s="150">
        <v>139</v>
      </c>
      <c r="J157" s="154"/>
      <c r="K157" s="155"/>
      <c r="L157" s="152" t="str">
        <f t="shared" si="4"/>
        <v>-</v>
      </c>
    </row>
    <row r="158" spans="2:12" ht="14.25">
      <c r="B158" s="153">
        <v>165</v>
      </c>
      <c r="C158" s="457" t="s">
        <v>2158</v>
      </c>
      <c r="D158" s="458"/>
      <c r="E158" s="458"/>
      <c r="F158" s="458"/>
      <c r="G158" s="458"/>
      <c r="H158" s="458"/>
      <c r="I158" s="150">
        <v>140</v>
      </c>
      <c r="J158" s="154"/>
      <c r="K158" s="155"/>
      <c r="L158" s="152" t="str">
        <f t="shared" si="4"/>
        <v>-</v>
      </c>
    </row>
    <row r="159" spans="2:12" ht="14.25">
      <c r="B159" s="153">
        <v>169</v>
      </c>
      <c r="C159" s="457" t="s">
        <v>1287</v>
      </c>
      <c r="D159" s="458"/>
      <c r="E159" s="458"/>
      <c r="F159" s="458"/>
      <c r="G159" s="458"/>
      <c r="H159" s="458"/>
      <c r="I159" s="150">
        <v>141</v>
      </c>
      <c r="J159" s="154"/>
      <c r="K159" s="155"/>
      <c r="L159" s="152" t="str">
        <f t="shared" si="4"/>
        <v>-</v>
      </c>
    </row>
    <row r="160" spans="2:12" ht="14.25">
      <c r="B160" s="153">
        <v>19</v>
      </c>
      <c r="C160" s="457" t="s">
        <v>1288</v>
      </c>
      <c r="D160" s="458"/>
      <c r="E160" s="458"/>
      <c r="F160" s="458"/>
      <c r="G160" s="458"/>
      <c r="H160" s="458"/>
      <c r="I160" s="150">
        <v>142</v>
      </c>
      <c r="J160" s="151">
        <f>SUM(J161:J162)</f>
        <v>0</v>
      </c>
      <c r="K160" s="151">
        <f>SUM(K161:K162)</f>
        <v>0</v>
      </c>
      <c r="L160" s="152" t="str">
        <f t="shared" si="4"/>
        <v>-</v>
      </c>
    </row>
    <row r="161" spans="2:12" ht="14.25">
      <c r="B161" s="153">
        <v>191</v>
      </c>
      <c r="C161" s="457" t="s">
        <v>1289</v>
      </c>
      <c r="D161" s="458"/>
      <c r="E161" s="458"/>
      <c r="F161" s="458"/>
      <c r="G161" s="458"/>
      <c r="H161" s="458"/>
      <c r="I161" s="150">
        <v>143</v>
      </c>
      <c r="J161" s="154"/>
      <c r="K161" s="155"/>
      <c r="L161" s="152" t="str">
        <f t="shared" si="4"/>
        <v>-</v>
      </c>
    </row>
    <row r="162" spans="2:12" ht="14.25">
      <c r="B162" s="156">
        <v>192</v>
      </c>
      <c r="C162" s="466" t="s">
        <v>1290</v>
      </c>
      <c r="D162" s="467"/>
      <c r="E162" s="467"/>
      <c r="F162" s="467"/>
      <c r="G162" s="467"/>
      <c r="H162" s="467"/>
      <c r="I162" s="157">
        <v>144</v>
      </c>
      <c r="J162" s="158"/>
      <c r="K162" s="159"/>
      <c r="L162" s="135" t="str">
        <f t="shared" si="4"/>
        <v>-</v>
      </c>
    </row>
    <row r="163" spans="2:12" s="27" customFormat="1" ht="12.75">
      <c r="B163" s="463" t="s">
        <v>1291</v>
      </c>
      <c r="C163" s="464"/>
      <c r="D163" s="464"/>
      <c r="E163" s="464"/>
      <c r="F163" s="464"/>
      <c r="G163" s="464"/>
      <c r="H163" s="464"/>
      <c r="I163" s="464"/>
      <c r="J163" s="464"/>
      <c r="K163" s="464"/>
      <c r="L163" s="465"/>
    </row>
    <row r="164" spans="2:12" ht="14.25">
      <c r="B164" s="146"/>
      <c r="C164" s="461" t="s">
        <v>1663</v>
      </c>
      <c r="D164" s="462"/>
      <c r="E164" s="462"/>
      <c r="F164" s="462"/>
      <c r="G164" s="462"/>
      <c r="H164" s="462"/>
      <c r="I164" s="147">
        <v>145</v>
      </c>
      <c r="J164" s="148">
        <f>J165+J214</f>
        <v>0</v>
      </c>
      <c r="K164" s="148">
        <f>K165+K214</f>
        <v>0</v>
      </c>
      <c r="L164" s="160" t="str">
        <f aca="true" t="shared" si="5" ref="L164:L195">IF(J164&gt;0,IF(K164/J164&gt;=100,"&gt;&gt;100",K164/J164*100),"-")</f>
        <v>-</v>
      </c>
    </row>
    <row r="165" spans="2:12" ht="14.25">
      <c r="B165" s="149">
        <v>2</v>
      </c>
      <c r="C165" s="459" t="s">
        <v>1292</v>
      </c>
      <c r="D165" s="460"/>
      <c r="E165" s="460"/>
      <c r="F165" s="460"/>
      <c r="G165" s="460"/>
      <c r="H165" s="460"/>
      <c r="I165" s="150">
        <v>146</v>
      </c>
      <c r="J165" s="151">
        <f>J166+J193+J201+J209</f>
        <v>0</v>
      </c>
      <c r="K165" s="151">
        <f>K166+K193+K201+K209</f>
        <v>0</v>
      </c>
      <c r="L165" s="161" t="str">
        <f t="shared" si="5"/>
        <v>-</v>
      </c>
    </row>
    <row r="166" spans="2:12" ht="14.25">
      <c r="B166" s="153">
        <v>24</v>
      </c>
      <c r="C166" s="457" t="s">
        <v>1293</v>
      </c>
      <c r="D166" s="458"/>
      <c r="E166" s="458"/>
      <c r="F166" s="458"/>
      <c r="G166" s="458"/>
      <c r="H166" s="458"/>
      <c r="I166" s="150">
        <v>147</v>
      </c>
      <c r="J166" s="151">
        <f>J167+J175+J183+J187+J188+J189</f>
        <v>0</v>
      </c>
      <c r="K166" s="151">
        <f>K167+K175+K183+K187+K188+K189</f>
        <v>0</v>
      </c>
      <c r="L166" s="161" t="str">
        <f t="shared" si="5"/>
        <v>-</v>
      </c>
    </row>
    <row r="167" spans="2:12" ht="14.25">
      <c r="B167" s="153">
        <v>241</v>
      </c>
      <c r="C167" s="457" t="s">
        <v>481</v>
      </c>
      <c r="D167" s="458"/>
      <c r="E167" s="458"/>
      <c r="F167" s="458"/>
      <c r="G167" s="458"/>
      <c r="H167" s="458"/>
      <c r="I167" s="150">
        <v>148</v>
      </c>
      <c r="J167" s="151">
        <f>SUM(J168:J174)</f>
        <v>0</v>
      </c>
      <c r="K167" s="151">
        <f>SUM(K168:K174)</f>
        <v>0</v>
      </c>
      <c r="L167" s="161" t="str">
        <f t="shared" si="5"/>
        <v>-</v>
      </c>
    </row>
    <row r="168" spans="2:12" ht="14.25">
      <c r="B168" s="153">
        <v>2411</v>
      </c>
      <c r="C168" s="457" t="s">
        <v>482</v>
      </c>
      <c r="D168" s="458"/>
      <c r="E168" s="458"/>
      <c r="F168" s="458"/>
      <c r="G168" s="458"/>
      <c r="H168" s="458"/>
      <c r="I168" s="150">
        <v>149</v>
      </c>
      <c r="J168" s="162"/>
      <c r="K168" s="163"/>
      <c r="L168" s="161" t="str">
        <f t="shared" si="5"/>
        <v>-</v>
      </c>
    </row>
    <row r="169" spans="2:12" ht="14.25">
      <c r="B169" s="153">
        <v>2412</v>
      </c>
      <c r="C169" s="457" t="s">
        <v>483</v>
      </c>
      <c r="D169" s="458"/>
      <c r="E169" s="458"/>
      <c r="F169" s="458"/>
      <c r="G169" s="458"/>
      <c r="H169" s="458"/>
      <c r="I169" s="150">
        <v>150</v>
      </c>
      <c r="J169" s="162"/>
      <c r="K169" s="163"/>
      <c r="L169" s="161" t="str">
        <f t="shared" si="5"/>
        <v>-</v>
      </c>
    </row>
    <row r="170" spans="2:12" ht="14.25">
      <c r="B170" s="153">
        <v>2413</v>
      </c>
      <c r="C170" s="457" t="s">
        <v>484</v>
      </c>
      <c r="D170" s="458"/>
      <c r="E170" s="458"/>
      <c r="F170" s="458"/>
      <c r="G170" s="458"/>
      <c r="H170" s="458"/>
      <c r="I170" s="150">
        <v>151</v>
      </c>
      <c r="J170" s="162"/>
      <c r="K170" s="163"/>
      <c r="L170" s="161" t="str">
        <f t="shared" si="5"/>
        <v>-</v>
      </c>
    </row>
    <row r="171" spans="2:12" ht="14.25">
      <c r="B171" s="153">
        <v>2414</v>
      </c>
      <c r="C171" s="457" t="s">
        <v>485</v>
      </c>
      <c r="D171" s="458"/>
      <c r="E171" s="458"/>
      <c r="F171" s="458"/>
      <c r="G171" s="458"/>
      <c r="H171" s="458"/>
      <c r="I171" s="150">
        <v>152</v>
      </c>
      <c r="J171" s="162"/>
      <c r="K171" s="163"/>
      <c r="L171" s="161" t="str">
        <f t="shared" si="5"/>
        <v>-</v>
      </c>
    </row>
    <row r="172" spans="2:12" ht="14.25">
      <c r="B172" s="153">
        <v>2415</v>
      </c>
      <c r="C172" s="457" t="s">
        <v>486</v>
      </c>
      <c r="D172" s="458"/>
      <c r="E172" s="458"/>
      <c r="F172" s="458"/>
      <c r="G172" s="458"/>
      <c r="H172" s="458"/>
      <c r="I172" s="150">
        <v>153</v>
      </c>
      <c r="J172" s="162"/>
      <c r="K172" s="163"/>
      <c r="L172" s="161" t="str">
        <f t="shared" si="5"/>
        <v>-</v>
      </c>
    </row>
    <row r="173" spans="2:12" ht="14.25">
      <c r="B173" s="153">
        <v>2416</v>
      </c>
      <c r="C173" s="457" t="s">
        <v>487</v>
      </c>
      <c r="D173" s="458"/>
      <c r="E173" s="458"/>
      <c r="F173" s="458"/>
      <c r="G173" s="458"/>
      <c r="H173" s="458"/>
      <c r="I173" s="150">
        <v>154</v>
      </c>
      <c r="J173" s="162"/>
      <c r="K173" s="163"/>
      <c r="L173" s="161" t="str">
        <f t="shared" si="5"/>
        <v>-</v>
      </c>
    </row>
    <row r="174" spans="2:12" ht="14.25">
      <c r="B174" s="153">
        <v>2417</v>
      </c>
      <c r="C174" s="457" t="s">
        <v>488</v>
      </c>
      <c r="D174" s="458"/>
      <c r="E174" s="458"/>
      <c r="F174" s="458"/>
      <c r="G174" s="458"/>
      <c r="H174" s="458"/>
      <c r="I174" s="150">
        <v>155</v>
      </c>
      <c r="J174" s="162"/>
      <c r="K174" s="163"/>
      <c r="L174" s="161" t="str">
        <f t="shared" si="5"/>
        <v>-</v>
      </c>
    </row>
    <row r="175" spans="2:12" ht="14.25">
      <c r="B175" s="153">
        <v>242</v>
      </c>
      <c r="C175" s="457" t="s">
        <v>489</v>
      </c>
      <c r="D175" s="458"/>
      <c r="E175" s="458"/>
      <c r="F175" s="458"/>
      <c r="G175" s="458"/>
      <c r="H175" s="458"/>
      <c r="I175" s="150">
        <v>156</v>
      </c>
      <c r="J175" s="151">
        <f>SUM(J176:J182)</f>
        <v>0</v>
      </c>
      <c r="K175" s="151">
        <f>SUM(K176:K182)</f>
        <v>0</v>
      </c>
      <c r="L175" s="161" t="str">
        <f t="shared" si="5"/>
        <v>-</v>
      </c>
    </row>
    <row r="176" spans="2:12" ht="14.25">
      <c r="B176" s="153">
        <v>2421</v>
      </c>
      <c r="C176" s="457" t="s">
        <v>490</v>
      </c>
      <c r="D176" s="458"/>
      <c r="E176" s="458"/>
      <c r="F176" s="458"/>
      <c r="G176" s="458"/>
      <c r="H176" s="458"/>
      <c r="I176" s="150">
        <v>157</v>
      </c>
      <c r="J176" s="162"/>
      <c r="K176" s="163"/>
      <c r="L176" s="161" t="str">
        <f t="shared" si="5"/>
        <v>-</v>
      </c>
    </row>
    <row r="177" spans="2:12" ht="14.25">
      <c r="B177" s="153">
        <v>2422</v>
      </c>
      <c r="C177" s="457" t="s">
        <v>491</v>
      </c>
      <c r="D177" s="458"/>
      <c r="E177" s="458"/>
      <c r="F177" s="458"/>
      <c r="G177" s="458"/>
      <c r="H177" s="458"/>
      <c r="I177" s="150">
        <v>158</v>
      </c>
      <c r="J177" s="162"/>
      <c r="K177" s="163"/>
      <c r="L177" s="161" t="str">
        <f t="shared" si="5"/>
        <v>-</v>
      </c>
    </row>
    <row r="178" spans="2:12" ht="14.25">
      <c r="B178" s="153">
        <v>2423</v>
      </c>
      <c r="C178" s="457" t="s">
        <v>1333</v>
      </c>
      <c r="D178" s="458"/>
      <c r="E178" s="458"/>
      <c r="F178" s="458"/>
      <c r="G178" s="458"/>
      <c r="H178" s="458"/>
      <c r="I178" s="150">
        <v>159</v>
      </c>
      <c r="J178" s="162"/>
      <c r="K178" s="163"/>
      <c r="L178" s="161" t="str">
        <f t="shared" si="5"/>
        <v>-</v>
      </c>
    </row>
    <row r="179" spans="2:12" ht="14.25">
      <c r="B179" s="153">
        <v>2424</v>
      </c>
      <c r="C179" s="457" t="s">
        <v>1334</v>
      </c>
      <c r="D179" s="458"/>
      <c r="E179" s="458"/>
      <c r="F179" s="458"/>
      <c r="G179" s="458"/>
      <c r="H179" s="458"/>
      <c r="I179" s="150">
        <v>160</v>
      </c>
      <c r="J179" s="162"/>
      <c r="K179" s="163"/>
      <c r="L179" s="161" t="str">
        <f t="shared" si="5"/>
        <v>-</v>
      </c>
    </row>
    <row r="180" spans="2:12" ht="14.25">
      <c r="B180" s="153">
        <v>2425</v>
      </c>
      <c r="C180" s="457" t="s">
        <v>492</v>
      </c>
      <c r="D180" s="458"/>
      <c r="E180" s="458"/>
      <c r="F180" s="458"/>
      <c r="G180" s="458"/>
      <c r="H180" s="458"/>
      <c r="I180" s="150">
        <v>161</v>
      </c>
      <c r="J180" s="162"/>
      <c r="K180" s="163"/>
      <c r="L180" s="161" t="str">
        <f t="shared" si="5"/>
        <v>-</v>
      </c>
    </row>
    <row r="181" spans="2:12" ht="14.25">
      <c r="B181" s="153">
        <v>2426</v>
      </c>
      <c r="C181" s="457" t="s">
        <v>493</v>
      </c>
      <c r="D181" s="458"/>
      <c r="E181" s="458"/>
      <c r="F181" s="458"/>
      <c r="G181" s="458"/>
      <c r="H181" s="458"/>
      <c r="I181" s="150">
        <v>162</v>
      </c>
      <c r="J181" s="162"/>
      <c r="K181" s="163"/>
      <c r="L181" s="161" t="str">
        <f t="shared" si="5"/>
        <v>-</v>
      </c>
    </row>
    <row r="182" spans="2:12" ht="14.25">
      <c r="B182" s="153">
        <v>2429</v>
      </c>
      <c r="C182" s="457" t="s">
        <v>494</v>
      </c>
      <c r="D182" s="458"/>
      <c r="E182" s="458"/>
      <c r="F182" s="458"/>
      <c r="G182" s="458"/>
      <c r="H182" s="458"/>
      <c r="I182" s="150">
        <v>163</v>
      </c>
      <c r="J182" s="162"/>
      <c r="K182" s="163"/>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c r="K184" s="163"/>
      <c r="L184" s="161" t="str">
        <f t="shared" si="5"/>
        <v>-</v>
      </c>
    </row>
    <row r="185" spans="2:12" ht="14.25">
      <c r="B185" s="153">
        <v>2442</v>
      </c>
      <c r="C185" s="457" t="s">
        <v>497</v>
      </c>
      <c r="D185" s="458"/>
      <c r="E185" s="458"/>
      <c r="F185" s="458"/>
      <c r="G185" s="458"/>
      <c r="H185" s="458"/>
      <c r="I185" s="150">
        <v>166</v>
      </c>
      <c r="J185" s="162"/>
      <c r="K185" s="163"/>
      <c r="L185" s="161" t="str">
        <f t="shared" si="5"/>
        <v>-</v>
      </c>
    </row>
    <row r="186" spans="2:12" ht="14.25">
      <c r="B186" s="153">
        <v>2443</v>
      </c>
      <c r="C186" s="457" t="s">
        <v>498</v>
      </c>
      <c r="D186" s="458"/>
      <c r="E186" s="458"/>
      <c r="F186" s="458"/>
      <c r="G186" s="458"/>
      <c r="H186" s="458"/>
      <c r="I186" s="150">
        <v>167</v>
      </c>
      <c r="J186" s="162"/>
      <c r="K186" s="163"/>
      <c r="L186" s="161" t="str">
        <f t="shared" si="5"/>
        <v>-</v>
      </c>
    </row>
    <row r="187" spans="2:12" ht="14.25">
      <c r="B187" s="153">
        <v>245</v>
      </c>
      <c r="C187" s="457" t="s">
        <v>499</v>
      </c>
      <c r="D187" s="458"/>
      <c r="E187" s="458"/>
      <c r="F187" s="458"/>
      <c r="G187" s="458"/>
      <c r="H187" s="458"/>
      <c r="I187" s="150">
        <v>168</v>
      </c>
      <c r="J187" s="162"/>
      <c r="K187" s="163"/>
      <c r="L187" s="161" t="str">
        <f t="shared" si="5"/>
        <v>-</v>
      </c>
    </row>
    <row r="188" spans="2:12" ht="14.25">
      <c r="B188" s="153">
        <v>246</v>
      </c>
      <c r="C188" s="457" t="s">
        <v>1521</v>
      </c>
      <c r="D188" s="458"/>
      <c r="E188" s="458"/>
      <c r="F188" s="458"/>
      <c r="G188" s="458"/>
      <c r="H188" s="458"/>
      <c r="I188" s="150">
        <v>169</v>
      </c>
      <c r="J188" s="162"/>
      <c r="K188" s="163"/>
      <c r="L188" s="161" t="str">
        <f t="shared" si="5"/>
        <v>-</v>
      </c>
    </row>
    <row r="189" spans="2:12" ht="14.25">
      <c r="B189" s="153">
        <v>249</v>
      </c>
      <c r="C189" s="457" t="s">
        <v>500</v>
      </c>
      <c r="D189" s="458"/>
      <c r="E189" s="458"/>
      <c r="F189" s="458"/>
      <c r="G189" s="458"/>
      <c r="H189" s="458"/>
      <c r="I189" s="150">
        <v>170</v>
      </c>
      <c r="J189" s="151">
        <f>SUM(J190:J192)</f>
        <v>0</v>
      </c>
      <c r="K189" s="151">
        <f>SUM(K190:K192)</f>
        <v>0</v>
      </c>
      <c r="L189" s="161" t="str">
        <f t="shared" si="5"/>
        <v>-</v>
      </c>
    </row>
    <row r="190" spans="2:12" ht="14.25">
      <c r="B190" s="153">
        <v>2491</v>
      </c>
      <c r="C190" s="457" t="s">
        <v>1547</v>
      </c>
      <c r="D190" s="458"/>
      <c r="E190" s="458"/>
      <c r="F190" s="458"/>
      <c r="G190" s="458"/>
      <c r="H190" s="458"/>
      <c r="I190" s="150">
        <v>171</v>
      </c>
      <c r="J190" s="162"/>
      <c r="K190" s="163"/>
      <c r="L190" s="161" t="str">
        <f t="shared" si="5"/>
        <v>-</v>
      </c>
    </row>
    <row r="191" spans="2:12" ht="14.25">
      <c r="B191" s="153">
        <v>2492</v>
      </c>
      <c r="C191" s="457" t="s">
        <v>401</v>
      </c>
      <c r="D191" s="458"/>
      <c r="E191" s="458"/>
      <c r="F191" s="458"/>
      <c r="G191" s="458"/>
      <c r="H191" s="458"/>
      <c r="I191" s="150">
        <v>172</v>
      </c>
      <c r="J191" s="162"/>
      <c r="K191" s="163"/>
      <c r="L191" s="161" t="str">
        <f t="shared" si="5"/>
        <v>-</v>
      </c>
    </row>
    <row r="192" spans="2:12" ht="14.25">
      <c r="B192" s="153">
        <v>2493</v>
      </c>
      <c r="C192" s="469" t="s">
        <v>710</v>
      </c>
      <c r="D192" s="470"/>
      <c r="E192" s="470"/>
      <c r="F192" s="470"/>
      <c r="G192" s="470"/>
      <c r="H192" s="470"/>
      <c r="I192" s="150">
        <v>173</v>
      </c>
      <c r="J192" s="162"/>
      <c r="K192" s="163"/>
      <c r="L192" s="161" t="str">
        <f t="shared" si="5"/>
        <v>-</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c r="K195" s="163"/>
      <c r="L195" s="161" t="str">
        <f t="shared" si="5"/>
        <v>-</v>
      </c>
    </row>
    <row r="196" spans="2:12" ht="14.25">
      <c r="B196" s="153">
        <v>2512</v>
      </c>
      <c r="C196" s="457" t="s">
        <v>714</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c r="K198" s="163"/>
      <c r="L198" s="161" t="str">
        <f t="shared" si="6"/>
        <v>-</v>
      </c>
    </row>
    <row r="199" spans="2:12" ht="14.25">
      <c r="B199" s="153">
        <v>2522</v>
      </c>
      <c r="C199" s="457" t="s">
        <v>717</v>
      </c>
      <c r="D199" s="458"/>
      <c r="E199" s="458"/>
      <c r="F199" s="458"/>
      <c r="G199" s="458"/>
      <c r="H199" s="458"/>
      <c r="I199" s="150">
        <v>180</v>
      </c>
      <c r="J199" s="162"/>
      <c r="K199" s="163"/>
      <c r="L199" s="161" t="str">
        <f t="shared" si="6"/>
        <v>-</v>
      </c>
    </row>
    <row r="200" spans="2:12" ht="14.25">
      <c r="B200" s="153">
        <v>259</v>
      </c>
      <c r="C200" s="457" t="s">
        <v>718</v>
      </c>
      <c r="D200" s="458"/>
      <c r="E200" s="458"/>
      <c r="F200" s="458"/>
      <c r="G200" s="458"/>
      <c r="H200" s="458"/>
      <c r="I200" s="150">
        <v>181</v>
      </c>
      <c r="J200" s="162"/>
      <c r="K200" s="163"/>
      <c r="L200" s="161" t="str">
        <f t="shared" si="6"/>
        <v>-</v>
      </c>
    </row>
    <row r="201" spans="2:12" ht="14.25">
      <c r="B201" s="153">
        <v>26</v>
      </c>
      <c r="C201" s="457" t="s">
        <v>719</v>
      </c>
      <c r="D201" s="458"/>
      <c r="E201" s="458"/>
      <c r="F201" s="458"/>
      <c r="G201" s="458"/>
      <c r="H201" s="458"/>
      <c r="I201" s="150">
        <v>182</v>
      </c>
      <c r="J201" s="151">
        <f>J202+J205-J208</f>
        <v>0</v>
      </c>
      <c r="K201" s="151">
        <f>K202+K205-K208</f>
        <v>0</v>
      </c>
      <c r="L201" s="161" t="str">
        <f t="shared" si="6"/>
        <v>-</v>
      </c>
    </row>
    <row r="202" spans="2:12" ht="14.25">
      <c r="B202" s="153">
        <v>261</v>
      </c>
      <c r="C202" s="457" t="s">
        <v>720</v>
      </c>
      <c r="D202" s="458"/>
      <c r="E202" s="458"/>
      <c r="F202" s="458"/>
      <c r="G202" s="458"/>
      <c r="H202" s="458"/>
      <c r="I202" s="150">
        <v>183</v>
      </c>
      <c r="J202" s="151">
        <f>SUM(J203:J204)</f>
        <v>0</v>
      </c>
      <c r="K202" s="151">
        <f>SUM(K203:K204)</f>
        <v>0</v>
      </c>
      <c r="L202" s="161" t="str">
        <f t="shared" si="6"/>
        <v>-</v>
      </c>
    </row>
    <row r="203" spans="2:12" ht="14.25">
      <c r="B203" s="153">
        <v>2611</v>
      </c>
      <c r="C203" s="457" t="s">
        <v>721</v>
      </c>
      <c r="D203" s="458"/>
      <c r="E203" s="458"/>
      <c r="F203" s="458"/>
      <c r="G203" s="458"/>
      <c r="H203" s="458"/>
      <c r="I203" s="150">
        <v>184</v>
      </c>
      <c r="J203" s="162"/>
      <c r="K203" s="163"/>
      <c r="L203" s="161" t="str">
        <f t="shared" si="6"/>
        <v>-</v>
      </c>
    </row>
    <row r="204" spans="2:12" ht="14.25">
      <c r="B204" s="153">
        <v>2612</v>
      </c>
      <c r="C204" s="457" t="s">
        <v>722</v>
      </c>
      <c r="D204" s="458"/>
      <c r="E204" s="458"/>
      <c r="F204" s="458"/>
      <c r="G204" s="458"/>
      <c r="H204" s="458"/>
      <c r="I204" s="150">
        <v>185</v>
      </c>
      <c r="J204" s="162"/>
      <c r="K204" s="163"/>
      <c r="L204" s="161" t="str">
        <f t="shared" si="6"/>
        <v>-</v>
      </c>
    </row>
    <row r="205" spans="2:12" ht="14.25">
      <c r="B205" s="153">
        <v>262</v>
      </c>
      <c r="C205" s="457" t="s">
        <v>723</v>
      </c>
      <c r="D205" s="458"/>
      <c r="E205" s="458"/>
      <c r="F205" s="458"/>
      <c r="G205" s="458"/>
      <c r="H205" s="458"/>
      <c r="I205" s="150">
        <v>186</v>
      </c>
      <c r="J205" s="151">
        <f>SUM(J206:J207)</f>
        <v>0</v>
      </c>
      <c r="K205" s="151">
        <f>SUM(K206:K207)</f>
        <v>0</v>
      </c>
      <c r="L205" s="161" t="str">
        <f t="shared" si="6"/>
        <v>-</v>
      </c>
    </row>
    <row r="206" spans="2:12" ht="14.25">
      <c r="B206" s="153">
        <v>2621</v>
      </c>
      <c r="C206" s="457" t="s">
        <v>724</v>
      </c>
      <c r="D206" s="458"/>
      <c r="E206" s="458"/>
      <c r="F206" s="458"/>
      <c r="G206" s="458"/>
      <c r="H206" s="458"/>
      <c r="I206" s="150">
        <v>187</v>
      </c>
      <c r="J206" s="162"/>
      <c r="K206" s="163"/>
      <c r="L206" s="161" t="str">
        <f t="shared" si="6"/>
        <v>-</v>
      </c>
    </row>
    <row r="207" spans="2:12" ht="14.25">
      <c r="B207" s="153">
        <v>2622</v>
      </c>
      <c r="C207" s="457" t="s">
        <v>725</v>
      </c>
      <c r="D207" s="458"/>
      <c r="E207" s="458"/>
      <c r="F207" s="458"/>
      <c r="G207" s="458"/>
      <c r="H207" s="458"/>
      <c r="I207" s="150">
        <v>188</v>
      </c>
      <c r="J207" s="162"/>
      <c r="K207" s="163"/>
      <c r="L207" s="161" t="str">
        <f t="shared" si="6"/>
        <v>-</v>
      </c>
    </row>
    <row r="208" spans="2:12" ht="14.25">
      <c r="B208" s="153">
        <v>269</v>
      </c>
      <c r="C208" s="457" t="s">
        <v>726</v>
      </c>
      <c r="D208" s="458"/>
      <c r="E208" s="458"/>
      <c r="F208" s="458"/>
      <c r="G208" s="458"/>
      <c r="H208" s="458"/>
      <c r="I208" s="150">
        <v>189</v>
      </c>
      <c r="J208" s="162"/>
      <c r="K208" s="163"/>
      <c r="L208" s="161" t="str">
        <f t="shared" si="6"/>
        <v>-</v>
      </c>
    </row>
    <row r="209" spans="2:12" ht="14.25">
      <c r="B209" s="153">
        <v>29</v>
      </c>
      <c r="C209" s="457" t="s">
        <v>1522</v>
      </c>
      <c r="D209" s="458"/>
      <c r="E209" s="458"/>
      <c r="F209" s="458"/>
      <c r="G209" s="458"/>
      <c r="H209" s="458"/>
      <c r="I209" s="150">
        <v>190</v>
      </c>
      <c r="J209" s="151">
        <f>SUM(J210:J211)</f>
        <v>0</v>
      </c>
      <c r="K209" s="151">
        <f>SUM(K210:K211)</f>
        <v>0</v>
      </c>
      <c r="L209" s="161" t="str">
        <f t="shared" si="6"/>
        <v>-</v>
      </c>
    </row>
    <row r="210" spans="2:12" ht="14.25">
      <c r="B210" s="153">
        <v>291</v>
      </c>
      <c r="C210" s="457" t="s">
        <v>1523</v>
      </c>
      <c r="D210" s="458"/>
      <c r="E210" s="458"/>
      <c r="F210" s="458"/>
      <c r="G210" s="458"/>
      <c r="H210" s="458"/>
      <c r="I210" s="150">
        <v>191</v>
      </c>
      <c r="J210" s="162"/>
      <c r="K210" s="163"/>
      <c r="L210" s="161" t="str">
        <f t="shared" si="6"/>
        <v>-</v>
      </c>
    </row>
    <row r="211" spans="2:12" ht="14.25">
      <c r="B211" s="153">
        <v>292</v>
      </c>
      <c r="C211" s="457" t="s">
        <v>1524</v>
      </c>
      <c r="D211" s="458"/>
      <c r="E211" s="458"/>
      <c r="F211" s="458"/>
      <c r="G211" s="458"/>
      <c r="H211" s="458"/>
      <c r="I211" s="150">
        <v>192</v>
      </c>
      <c r="J211" s="151">
        <f>SUM(J212:J213)</f>
        <v>0</v>
      </c>
      <c r="K211" s="151">
        <f>SUM(K212:K213)</f>
        <v>0</v>
      </c>
      <c r="L211" s="161" t="str">
        <f t="shared" si="6"/>
        <v>-</v>
      </c>
    </row>
    <row r="212" spans="2:12" ht="14.25">
      <c r="B212" s="153">
        <v>2921</v>
      </c>
      <c r="C212" s="457" t="s">
        <v>1525</v>
      </c>
      <c r="D212" s="458"/>
      <c r="E212" s="458"/>
      <c r="F212" s="458"/>
      <c r="G212" s="458"/>
      <c r="H212" s="458"/>
      <c r="I212" s="150">
        <v>193</v>
      </c>
      <c r="J212" s="162"/>
      <c r="K212" s="163"/>
      <c r="L212" s="161" t="str">
        <f t="shared" si="6"/>
        <v>-</v>
      </c>
    </row>
    <row r="213" spans="2:12" ht="14.25">
      <c r="B213" s="153">
        <v>2922</v>
      </c>
      <c r="C213" s="457" t="s">
        <v>1526</v>
      </c>
      <c r="D213" s="458"/>
      <c r="E213" s="458"/>
      <c r="F213" s="458"/>
      <c r="G213" s="458"/>
      <c r="H213" s="458"/>
      <c r="I213" s="150">
        <v>194</v>
      </c>
      <c r="J213" s="162"/>
      <c r="K213" s="163"/>
      <c r="L213" s="161" t="str">
        <f t="shared" si="6"/>
        <v>-</v>
      </c>
    </row>
    <row r="214" spans="2:12" ht="14.25">
      <c r="B214" s="149">
        <v>5</v>
      </c>
      <c r="C214" s="459" t="s">
        <v>1527</v>
      </c>
      <c r="D214" s="460"/>
      <c r="E214" s="460"/>
      <c r="F214" s="460"/>
      <c r="G214" s="460"/>
      <c r="H214" s="460"/>
      <c r="I214" s="150">
        <v>195</v>
      </c>
      <c r="J214" s="151">
        <f>J215+J218-J219</f>
        <v>0</v>
      </c>
      <c r="K214" s="151">
        <f>K215+K218-K219</f>
        <v>0</v>
      </c>
      <c r="L214" s="161" t="str">
        <f t="shared" si="6"/>
        <v>-</v>
      </c>
    </row>
    <row r="215" spans="2:12" ht="14.25">
      <c r="B215" s="153">
        <v>51</v>
      </c>
      <c r="C215" s="457" t="s">
        <v>1528</v>
      </c>
      <c r="D215" s="458"/>
      <c r="E215" s="458"/>
      <c r="F215" s="458"/>
      <c r="G215" s="458"/>
      <c r="H215" s="458"/>
      <c r="I215" s="150">
        <v>196</v>
      </c>
      <c r="J215" s="151">
        <f>SUM(J216:J217)</f>
        <v>0</v>
      </c>
      <c r="K215" s="151">
        <f>SUM(K216:K217)</f>
        <v>0</v>
      </c>
      <c r="L215" s="161" t="str">
        <f t="shared" si="6"/>
        <v>-</v>
      </c>
    </row>
    <row r="216" spans="2:12" ht="14.25">
      <c r="B216" s="153">
        <v>511</v>
      </c>
      <c r="C216" s="457" t="s">
        <v>1529</v>
      </c>
      <c r="D216" s="458"/>
      <c r="E216" s="458"/>
      <c r="F216" s="458"/>
      <c r="G216" s="458"/>
      <c r="H216" s="458"/>
      <c r="I216" s="150">
        <v>197</v>
      </c>
      <c r="J216" s="162"/>
      <c r="K216" s="163"/>
      <c r="L216" s="161" t="str">
        <f t="shared" si="6"/>
        <v>-</v>
      </c>
    </row>
    <row r="217" spans="2:12" ht="14.25">
      <c r="B217" s="153">
        <v>512</v>
      </c>
      <c r="C217" s="457" t="s">
        <v>1530</v>
      </c>
      <c r="D217" s="458"/>
      <c r="E217" s="458"/>
      <c r="F217" s="458"/>
      <c r="G217" s="458"/>
      <c r="H217" s="458"/>
      <c r="I217" s="150">
        <v>198</v>
      </c>
      <c r="J217" s="162"/>
      <c r="K217" s="163"/>
      <c r="L217" s="161" t="str">
        <f t="shared" si="6"/>
        <v>-</v>
      </c>
    </row>
    <row r="218" spans="2:12" ht="14.25">
      <c r="B218" s="153">
        <v>5221</v>
      </c>
      <c r="C218" s="457" t="s">
        <v>1531</v>
      </c>
      <c r="D218" s="458"/>
      <c r="E218" s="458"/>
      <c r="F218" s="458"/>
      <c r="G218" s="458"/>
      <c r="H218" s="458"/>
      <c r="I218" s="150">
        <v>199</v>
      </c>
      <c r="J218" s="162"/>
      <c r="K218" s="163"/>
      <c r="L218" s="161" t="str">
        <f t="shared" si="6"/>
        <v>-</v>
      </c>
    </row>
    <row r="219" spans="2:12" ht="14.25">
      <c r="B219" s="156">
        <v>5222</v>
      </c>
      <c r="C219" s="466" t="s">
        <v>1532</v>
      </c>
      <c r="D219" s="467"/>
      <c r="E219" s="467"/>
      <c r="F219" s="467"/>
      <c r="G219" s="467"/>
      <c r="H219" s="467"/>
      <c r="I219" s="157">
        <v>200</v>
      </c>
      <c r="J219" s="164"/>
      <c r="K219" s="165"/>
      <c r="L219" s="166" t="str">
        <f t="shared" si="6"/>
        <v>-</v>
      </c>
    </row>
    <row r="220" spans="2:12" s="27" customFormat="1" ht="12.75">
      <c r="B220" s="463" t="s">
        <v>1533</v>
      </c>
      <c r="C220" s="464"/>
      <c r="D220" s="464"/>
      <c r="E220" s="464"/>
      <c r="F220" s="464"/>
      <c r="G220" s="464"/>
      <c r="H220" s="464"/>
      <c r="I220" s="464"/>
      <c r="J220" s="464"/>
      <c r="K220" s="464"/>
      <c r="L220" s="465"/>
    </row>
    <row r="221" spans="2:12" ht="14.25">
      <c r="B221" s="167">
        <v>61</v>
      </c>
      <c r="C221" s="471" t="s">
        <v>1534</v>
      </c>
      <c r="D221" s="472"/>
      <c r="E221" s="472"/>
      <c r="F221" s="472"/>
      <c r="G221" s="472"/>
      <c r="H221" s="472"/>
      <c r="I221" s="147">
        <v>201</v>
      </c>
      <c r="J221" s="168"/>
      <c r="K221" s="169"/>
      <c r="L221" s="134" t="str">
        <f>IF(J221&gt;0,IF(K221/J221&gt;=100,"&gt;&gt;100",K221/J221*100),"-")</f>
        <v>-</v>
      </c>
    </row>
    <row r="222" spans="2:12" ht="14.25">
      <c r="B222" s="156">
        <v>62</v>
      </c>
      <c r="C222" s="466" t="s">
        <v>1535</v>
      </c>
      <c r="D222" s="467"/>
      <c r="E222" s="467"/>
      <c r="F222" s="467"/>
      <c r="G222" s="467"/>
      <c r="H222" s="467"/>
      <c r="I222" s="157">
        <v>202</v>
      </c>
      <c r="J222" s="170">
        <f>J221</f>
        <v>0</v>
      </c>
      <c r="K222" s="170">
        <f>K221</f>
        <v>0</v>
      </c>
      <c r="L222" s="135" t="str">
        <f>IF(J222&gt;0,IF(K222/J222&gt;=100,"&gt;&gt;100",K222/J222*100),"-")</f>
        <v>-</v>
      </c>
    </row>
    <row r="223" ht="14.25"/>
    <row r="224" spans="2:12" ht="14.25">
      <c r="B224" s="431"/>
      <c r="C224" s="431"/>
      <c r="D224" s="431"/>
      <c r="E224" s="432"/>
      <c r="F224" s="432"/>
      <c r="G224" s="432"/>
      <c r="H224" s="432"/>
      <c r="I224" s="119"/>
      <c r="J224" s="433" t="s">
        <v>2355</v>
      </c>
      <c r="K224" s="433"/>
      <c r="L224" s="433"/>
    </row>
    <row r="225" spans="2:12" ht="14.25">
      <c r="B225" s="105"/>
      <c r="C225" s="105"/>
      <c r="D225" s="105"/>
      <c r="E225" s="104"/>
      <c r="F225" s="104"/>
      <c r="G225" s="104"/>
      <c r="H225" s="104"/>
      <c r="I225" s="104"/>
      <c r="J225" s="104"/>
      <c r="K225" s="106"/>
      <c r="L225" s="104"/>
    </row>
    <row r="226" spans="2:12" ht="15" thickBot="1">
      <c r="B226" s="171" t="s">
        <v>1670</v>
      </c>
      <c r="C226" s="171"/>
      <c r="D226" s="453">
        <f>IF(RefStr!O4=1,IF(RefStr!D39&lt;&gt;"",RefStr!D39,""),"")</f>
      </c>
      <c r="E226" s="453"/>
      <c r="F226" s="453"/>
      <c r="G226" s="453"/>
      <c r="H226" s="453"/>
      <c r="I226" s="173"/>
      <c r="J226" s="415"/>
      <c r="K226" s="415"/>
      <c r="L226" s="415"/>
    </row>
    <row r="227" spans="2:12" ht="15" thickBot="1">
      <c r="B227" s="389" t="s">
        <v>1671</v>
      </c>
      <c r="C227" s="389"/>
      <c r="D227" s="175">
        <f>IF(RefStr!O4=1,IF(RefStr!D41&lt;&gt;"",RefStr!D41,""),"")</f>
      </c>
      <c r="E227" s="176"/>
      <c r="F227" s="176"/>
      <c r="G227" s="176"/>
      <c r="H227" s="177"/>
      <c r="I227" s="178"/>
      <c r="J227" s="178"/>
      <c r="K227" s="179"/>
      <c r="L227" s="178"/>
    </row>
    <row r="228" spans="2:12" ht="15" thickBot="1">
      <c r="B228" s="401" t="s">
        <v>429</v>
      </c>
      <c r="C228" s="401"/>
      <c r="D228" s="453">
        <f>IF(RefStr!O4=1,IF(RefStr!D43&lt;&gt;"",RefStr!D43,""),"")</f>
      </c>
      <c r="E228" s="453"/>
      <c r="F228" s="453"/>
      <c r="G228" s="453"/>
      <c r="H228" s="171"/>
      <c r="I228" s="171"/>
      <c r="J228" s="171"/>
      <c r="K228" s="171"/>
      <c r="L228" s="171"/>
    </row>
    <row r="229" spans="2:12" ht="15" thickBot="1">
      <c r="B229" s="389" t="s">
        <v>430</v>
      </c>
      <c r="C229" s="389"/>
      <c r="D229" s="451">
        <f>IF(RefStr!O4=1,IF(RefStr!D45&lt;&gt;"",RefStr!D45,""),"")</f>
      </c>
      <c r="E229" s="451"/>
      <c r="F229" s="171"/>
      <c r="G229" s="180"/>
      <c r="H229" s="180"/>
      <c r="I229" s="180"/>
      <c r="J229" s="180"/>
      <c r="K229" s="180"/>
      <c r="L229" s="180"/>
    </row>
    <row r="230" spans="2:12" ht="15" thickBot="1">
      <c r="B230" s="389" t="s">
        <v>2733</v>
      </c>
      <c r="C230" s="389"/>
      <c r="D230" s="452">
        <f>IF(RefStr!O4=1,IF(RefStr!D47&lt;&gt;"",RefStr!D47,""),"")</f>
      </c>
      <c r="E230" s="452"/>
      <c r="F230" s="181"/>
      <c r="G230" s="181"/>
      <c r="H230" s="181"/>
      <c r="I230" s="181"/>
      <c r="J230" s="181"/>
      <c r="K230" s="180"/>
      <c r="L230" s="180"/>
    </row>
    <row r="231" spans="2:12" ht="15" thickBot="1">
      <c r="B231" s="389" t="s">
        <v>431</v>
      </c>
      <c r="C231" s="389"/>
      <c r="D231" s="437">
        <f>IF(RefStr!O4=1,IF(RefStr!D49&lt;&gt;"",RefStr!D49,""),"")</f>
      </c>
      <c r="E231" s="437"/>
      <c r="F231" s="437"/>
      <c r="G231" s="437"/>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6:H106"/>
    <mergeCell ref="C105:H105"/>
    <mergeCell ref="C97:H97"/>
    <mergeCell ref="C99:H99"/>
    <mergeCell ref="C101:H101"/>
    <mergeCell ref="C98:H98"/>
    <mergeCell ref="C100:H100"/>
    <mergeCell ref="C17:H17"/>
    <mergeCell ref="B18:L18"/>
    <mergeCell ref="B8:C8"/>
    <mergeCell ref="C121:H121"/>
    <mergeCell ref="C117:H117"/>
    <mergeCell ref="C115:H115"/>
    <mergeCell ref="C116:H116"/>
    <mergeCell ref="C119:H119"/>
    <mergeCell ref="C120:H120"/>
    <mergeCell ref="C102:H102"/>
    <mergeCell ref="C157:H157"/>
    <mergeCell ref="C156:H156"/>
    <mergeCell ref="C162:H162"/>
    <mergeCell ref="C154:H154"/>
    <mergeCell ref="B9:C9"/>
    <mergeCell ref="D9:L9"/>
    <mergeCell ref="C126:H126"/>
    <mergeCell ref="K12:L12"/>
    <mergeCell ref="B11:C11"/>
    <mergeCell ref="C16:H16"/>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23:H123"/>
    <mergeCell ref="C122:H122"/>
    <mergeCell ref="C174:H174"/>
    <mergeCell ref="C170:H170"/>
    <mergeCell ref="C173:H173"/>
    <mergeCell ref="C172:H172"/>
    <mergeCell ref="C165:H165"/>
    <mergeCell ref="C171:H171"/>
    <mergeCell ref="C144:H144"/>
    <mergeCell ref="C159:H159"/>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Gorkić Taradi</cp:lastModifiedBy>
  <cp:lastPrinted>2019-01-14T12:51:57Z</cp:lastPrinted>
  <dcterms:created xsi:type="dcterms:W3CDTF">2001-11-21T09:32:18Z</dcterms:created>
  <dcterms:modified xsi:type="dcterms:W3CDTF">2023-01-17T21:18:14Z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